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50" windowWidth="10635" windowHeight="5655" activeTab="2"/>
  </bookViews>
  <sheets>
    <sheet name="DS LOP" sheetId="1" r:id="rId1"/>
    <sheet name="CĐ" sheetId="2" r:id="rId2"/>
    <sheet name="ĐH" sheetId="3" r:id="rId3"/>
    <sheet name="TONG CHI" sheetId="4" r:id="rId4"/>
  </sheets>
  <definedNames/>
  <calcPr fullCalcOnLoad="1"/>
</workbook>
</file>

<file path=xl/sharedStrings.xml><?xml version="1.0" encoding="utf-8"?>
<sst xmlns="http://schemas.openxmlformats.org/spreadsheetml/2006/main" count="293" uniqueCount="256">
  <si>
    <t>HỌ VÀ TÊN</t>
  </si>
  <si>
    <t>V</t>
  </si>
  <si>
    <t>VI</t>
  </si>
  <si>
    <t>RL</t>
  </si>
  <si>
    <t>VII</t>
  </si>
  <si>
    <t>SCMND</t>
  </si>
  <si>
    <t>SĨ SỐ</t>
  </si>
  <si>
    <t xml:space="preserve">           </t>
  </si>
  <si>
    <t xml:space="preserve">                    KHOA NGOẠI NGỮ</t>
  </si>
  <si>
    <t xml:space="preserve">                               KHOA NGOẠI  NGỮ</t>
  </si>
  <si>
    <t xml:space="preserve">DANH SÁCH  NHẬN HỌC BỔNG KHUYẾN KHÍCH HỌC TẬP  </t>
  </si>
  <si>
    <t>BẬC ĐẠI HỌC</t>
  </si>
  <si>
    <t>SUẤT HOC BỔNG ĐƯỢC XÉT</t>
  </si>
  <si>
    <t xml:space="preserve">                                TRƯỞNG KHOA                          LẬP BẢNG</t>
  </si>
  <si>
    <t>THÀNH TIỀN</t>
  </si>
  <si>
    <t>CỘNG HÒA XÃ HỘI CHỦ NGHĨA VIỆT NAM</t>
  </si>
  <si>
    <t>MSSV</t>
  </si>
  <si>
    <t>ĐIỂM</t>
  </si>
  <si>
    <t>GHI CHÚ</t>
  </si>
  <si>
    <t>TỔNG CỘNG:</t>
  </si>
  <si>
    <t>TÊN LỚP</t>
  </si>
  <si>
    <t>X. SẮC</t>
  </si>
  <si>
    <t>GIỎI</t>
  </si>
  <si>
    <t>KHÁ</t>
  </si>
  <si>
    <t xml:space="preserve">            TRƯỜNG ĐẠI HỌC TRÀ VINH</t>
  </si>
  <si>
    <t>Độc lập - Tự do - Hạnh phúc</t>
  </si>
  <si>
    <t>TBHK</t>
  </si>
  <si>
    <t xml:space="preserve">                         TRƯỜNG ĐẠI HỌC TRÀ VINH</t>
  </si>
  <si>
    <t xml:space="preserve">                   TỔNG CHI HỌC BỔNG KHUYẾN KHÍCH HỌC TẬP CÁC LỚP HỆ CHÍNH QUY</t>
  </si>
  <si>
    <t>STT</t>
  </si>
  <si>
    <t xml:space="preserve">MÃ LỚP </t>
  </si>
  <si>
    <t>BẢNG ĐIỂM</t>
  </si>
  <si>
    <t xml:space="preserve">                   Độc lập - Tự do - Hạnh phúc</t>
  </si>
  <si>
    <t>SỐ TK</t>
  </si>
  <si>
    <t>VIII</t>
  </si>
  <si>
    <t>IX</t>
  </si>
  <si>
    <t>X</t>
  </si>
  <si>
    <t>2suất/24 SV</t>
  </si>
  <si>
    <t>2suất/26 SV</t>
  </si>
  <si>
    <t>2suất/27 SV</t>
  </si>
  <si>
    <t xml:space="preserve">                            LẬP BẢNG                                                                                        TRƯỞNG KHOA                                                                                                                                                                     </t>
  </si>
  <si>
    <t>KHÓA 2016</t>
  </si>
  <si>
    <t>ĐẠI HỌC NGÔN NGỮ ANH B 2016 (DA16NNAB)</t>
  </si>
  <si>
    <t>ĐẠI HỌC NGÔN NGỮ ANH C 2016 (DA16NNAC)</t>
  </si>
  <si>
    <t>ĐƠN GIÁ HỌC BỔNG</t>
  </si>
  <si>
    <t>PHẦN TRĂM(%) MỨC HB ĐƯỢC HƯỞNG</t>
  </si>
  <si>
    <t>XẾP LOẠI HỌC BỔNG</t>
  </si>
  <si>
    <t>XI</t>
  </si>
  <si>
    <t>Phan Huỳnh Như</t>
  </si>
  <si>
    <t>Nguyễn Thị Mỹ Dung</t>
  </si>
  <si>
    <t>Cộng khoá  2016</t>
  </si>
  <si>
    <t>DA16NNAA</t>
  </si>
  <si>
    <t>DA16NNAB</t>
  </si>
  <si>
    <t>DA16NNAC</t>
  </si>
  <si>
    <t xml:space="preserve">                  BẬC ĐẠI HỌC</t>
  </si>
  <si>
    <t>0110498461</t>
  </si>
  <si>
    <t>0110498428</t>
  </si>
  <si>
    <t>Mẫu: HB01</t>
  </si>
  <si>
    <t>KHÓA 2017</t>
  </si>
  <si>
    <t>ĐẠI HỌC NGÔN NGỮ ANH B 2017 (DA17NNAB)</t>
  </si>
  <si>
    <t>ĐẠI HỌC NGÔN NGỮ ANH C 2017 (DA17NNAC)</t>
  </si>
  <si>
    <t>ĐẠI HỌC NGÔN NGỮ ANH D 2017 (DA17NNAD)</t>
  </si>
  <si>
    <t>ĐẠI HỌC NGÔN NGỮ ANH E 2017 (DA17NNAE)</t>
  </si>
  <si>
    <t>XII</t>
  </si>
  <si>
    <t>Đại học Ngôn ngữ Anh A 2017 (DA17NNAA)</t>
  </si>
  <si>
    <t>Đại học Ngôn ngữ Anh B 2017 (DA17NNAB)</t>
  </si>
  <si>
    <t>Đại học Ngôn ngữ Anh C 2017 (DA17NNAC)</t>
  </si>
  <si>
    <t>Đại học Ngôn ngữ Anh D 2017 (DA17NNAD)</t>
  </si>
  <si>
    <t>Đại học Ngôn ngữ Anh E 2017 (DA17NNAE)</t>
  </si>
  <si>
    <t>Đại học Ngôn ngữ Anh A 2016 (DA16NNAA)</t>
  </si>
  <si>
    <t>Đại học Ngôn ngữ Anh B 2016 (DA16NNAB)</t>
  </si>
  <si>
    <t>Đại học Ngôn ngữ Anh C 2016 (DA16NNAC)</t>
  </si>
  <si>
    <t>CA17AV</t>
  </si>
  <si>
    <t>DA17NNAA</t>
  </si>
  <si>
    <t>DA17NNAB</t>
  </si>
  <si>
    <t>DA17NNAC</t>
  </si>
  <si>
    <t>DA17NNAD</t>
  </si>
  <si>
    <t>ĐẠI HỌC NGÔN NGỮ ANH A 2016 (DA16NNAA)</t>
  </si>
  <si>
    <t>ĐẠI HỌC NGÔN NGỮ ANH A 2017 (DA17NNAA)</t>
  </si>
  <si>
    <t>110417196</t>
  </si>
  <si>
    <t>110417149</t>
  </si>
  <si>
    <t>110417053</t>
  </si>
  <si>
    <t>110417059</t>
  </si>
  <si>
    <t>Chung Mỹ Phúc</t>
  </si>
  <si>
    <t>Giáp Thị Thúy Phượng</t>
  </si>
  <si>
    <t>Hồ Thị Thiên Thanh</t>
  </si>
  <si>
    <t>Dương Thị Trúc Ngọc</t>
  </si>
  <si>
    <t>2suất/20 SV</t>
  </si>
  <si>
    <t>Cộng khoá  2017</t>
  </si>
  <si>
    <t xml:space="preserve">   </t>
  </si>
  <si>
    <t>110416124</t>
  </si>
  <si>
    <t>Lâm Thúy Vy</t>
  </si>
  <si>
    <t>070081322528</t>
  </si>
  <si>
    <t>070081322511</t>
  </si>
  <si>
    <t>070081323443</t>
  </si>
  <si>
    <t>0110497982</t>
  </si>
  <si>
    <t>070081319004</t>
  </si>
  <si>
    <t>KHÓA 2018</t>
  </si>
  <si>
    <t>ĐẠI HỌC NGÔN NGỮ ANH E 2018 (DA18NNAE)</t>
  </si>
  <si>
    <t>ĐẠI HỌC NGÔN NGỮ ANH D 2018 (DA18NNAD)</t>
  </si>
  <si>
    <t>ĐẠI HỌC NGÔN NGỮ ANH C 2018 (DA18NNAC)</t>
  </si>
  <si>
    <t>ĐẠI HỌC NGÔN NGỮ ANH B 2018 (DA18NNAB)</t>
  </si>
  <si>
    <t>ĐẠI HỌC NGÔN NGỮ ANH A 2018 (DA18NNAA)</t>
  </si>
  <si>
    <t>CA18AV</t>
  </si>
  <si>
    <t>DA17NNAE</t>
  </si>
  <si>
    <t>DA18NNAE</t>
  </si>
  <si>
    <t>DA18NNAA</t>
  </si>
  <si>
    <t>DA18NNAB</t>
  </si>
  <si>
    <t>DA18NNAC</t>
  </si>
  <si>
    <t>DA18NNAD</t>
  </si>
  <si>
    <t>Đại học Ngôn ngữ Anh A 2018 (DA18NNAA)</t>
  </si>
  <si>
    <t>Đại học Ngôn ngữ Anh B 2018 (DA18NNAB)</t>
  </si>
  <si>
    <t>Đại học Ngôn ngữ Anh C 2018 (DA18NNAC)</t>
  </si>
  <si>
    <t>Đại học Ngôn ngữ Anh D 2018 (DA18NNAD)</t>
  </si>
  <si>
    <t>Đại học Ngôn ngữ Anh E 2018 (DA18NNAE)</t>
  </si>
  <si>
    <t>Cộng khoá  2018</t>
  </si>
  <si>
    <t>Ngô Thị Mộng Nghi</t>
  </si>
  <si>
    <t>Tưởng Hoàng Gia Bảo</t>
  </si>
  <si>
    <t>2suất/30 SV</t>
  </si>
  <si>
    <t>110418039</t>
  </si>
  <si>
    <t>Lâm Thanh Hà</t>
  </si>
  <si>
    <t>110418050</t>
  </si>
  <si>
    <t>Nguyễn Thị Hồng Lam</t>
  </si>
  <si>
    <t>110418108</t>
  </si>
  <si>
    <t>Trương Thị Anh Thư</t>
  </si>
  <si>
    <t>Nguyễn Ngọc Như Ý</t>
  </si>
  <si>
    <t>110418255</t>
  </si>
  <si>
    <t>Trương Vân Vi</t>
  </si>
  <si>
    <t>110418123</t>
  </si>
  <si>
    <t>070081322919</t>
  </si>
  <si>
    <t>070081322951</t>
  </si>
  <si>
    <t>070097411075</t>
  </si>
  <si>
    <t>070097708851</t>
  </si>
  <si>
    <t>070097708655</t>
  </si>
  <si>
    <t>070097708175</t>
  </si>
  <si>
    <t>070100122896</t>
  </si>
  <si>
    <t>110416089</t>
  </si>
  <si>
    <t>Lê Thị Tuyết Sương</t>
  </si>
  <si>
    <t>Trần Thúy Kiều</t>
  </si>
  <si>
    <t>2suất/23 SV</t>
  </si>
  <si>
    <t>2suất/29 SV</t>
  </si>
  <si>
    <t>110418001</t>
  </si>
  <si>
    <t>Nguyễn Hồng Duyên</t>
  </si>
  <si>
    <t>110418129</t>
  </si>
  <si>
    <t>Huỳnh Thị Thảo Quyên</t>
  </si>
  <si>
    <t>110418281</t>
  </si>
  <si>
    <t>Nguyễn Trung Hiếu</t>
  </si>
  <si>
    <t>110418296</t>
  </si>
  <si>
    <t>Lý Đan Phụng</t>
  </si>
  <si>
    <t xml:space="preserve">                            TRƯỜNG ĐẠI HỌC TRÀ VINH</t>
  </si>
  <si>
    <t xml:space="preserve">                               KHOA NGOẠI NGỮ</t>
  </si>
  <si>
    <t xml:space="preserve">DANH SÁCH NHẬN HỌC BỔNG KHUYẾN KHÍCH HỌC TẬP  </t>
  </si>
  <si>
    <t>BẬC CAO ĐẲNG</t>
  </si>
  <si>
    <t>SỐ TÀI KHOẢN</t>
  </si>
  <si>
    <t>SỐ CMND</t>
  </si>
  <si>
    <t>I</t>
  </si>
  <si>
    <t xml:space="preserve">                       HIỆU TRƯỞNG</t>
  </si>
  <si>
    <t>Nguyễn Ngọc Bảo Anh</t>
  </si>
  <si>
    <t>CAO ĐẲNG TIẾNG ANH 2016 (CA17AV)</t>
  </si>
  <si>
    <t>Cao đẳng tiếng Anh 2017 (CA17AV)</t>
  </si>
  <si>
    <t>SV không đủ điều kiện để xét</t>
  </si>
  <si>
    <t>II</t>
  </si>
  <si>
    <t>III</t>
  </si>
  <si>
    <t>IV</t>
  </si>
  <si>
    <t>070097408953</t>
  </si>
  <si>
    <t>070097408929</t>
  </si>
  <si>
    <t>070081322684</t>
  </si>
  <si>
    <t>070097708401</t>
  </si>
  <si>
    <t>070081170604</t>
  </si>
  <si>
    <t>0110498293</t>
  </si>
  <si>
    <t>070097708302</t>
  </si>
  <si>
    <t>XIV</t>
  </si>
  <si>
    <t>XV</t>
  </si>
  <si>
    <t>XVI</t>
  </si>
  <si>
    <t>XVII</t>
  </si>
  <si>
    <t xml:space="preserve">        BAN GIÁM HIỆU                    PHÒNG KH-TV                             PHÒNG CTSV-HS                               KHOA NGOẠI NGỮ</t>
  </si>
  <si>
    <t>BAN GIÁM HIỆU                    PHÒNG KH-TV                             PHÒNG CTSV-HS                              KHOA NGOẠI NGỮ</t>
  </si>
  <si>
    <t xml:space="preserve">            Trà Vinh, ngày        tháng       năm 2020</t>
  </si>
  <si>
    <t xml:space="preserve">    HỌC KÌ I, NĂM HỌC 2019- 2020 </t>
  </si>
  <si>
    <t>KHÓA 2019</t>
  </si>
  <si>
    <t>ĐẠI HỌC NGÔN NGỮ ANH A 2019 (DA19NNAA)</t>
  </si>
  <si>
    <t>ĐẠI HỌC NGÔN NGỮ ANH B 2019 (DA19NNAB)</t>
  </si>
  <si>
    <t>ĐẠI HỌC NGÔN NGỮ ANH C 2019 (DA19NNAC)</t>
  </si>
  <si>
    <t>ĐẠI HỌC NGÔN NGỮ ANH D 2019 (DA19NNAD)</t>
  </si>
  <si>
    <t>ĐẠI HỌC NGÔN NGỮ ANH E 2019 (DA19NNAE)</t>
  </si>
  <si>
    <t>XIII</t>
  </si>
  <si>
    <t>XVIII</t>
  </si>
  <si>
    <t>Đại học Ngôn ngữ Anh A 2019 (DA19NNAA)</t>
  </si>
  <si>
    <t>Đại học Ngôn ngữ Anh B 2019 (DA19NNAB)</t>
  </si>
  <si>
    <t>Đại học Ngôn ngữ Anh C 2019 (DA19NNAC)</t>
  </si>
  <si>
    <t>Đại học Ngôn ngữ Anh D 2019 (DA19NNAD)</t>
  </si>
  <si>
    <t>Đại học Ngôn ngữ Anh E 2019 (DA19NNAE)</t>
  </si>
  <si>
    <t>Cộng khoá  2019</t>
  </si>
  <si>
    <t>DANH SÁCH XÉT HỌC BỔNG CÁC LỚP CHÍNH QUI THUỘC KHOA NGOẠI NGỮ
 NĂM HỌC 2019-2020</t>
  </si>
  <si>
    <t>DA19NNAA</t>
  </si>
  <si>
    <t>DA19NNAB</t>
  </si>
  <si>
    <t>DA19NNAC</t>
  </si>
  <si>
    <t>DA19NNAD</t>
  </si>
  <si>
    <t>DA19NNAE</t>
  </si>
  <si>
    <t xml:space="preserve"> HỌC KÌ I, NĂM HỌC 2019 - 2020 </t>
  </si>
  <si>
    <t xml:space="preserve">                                                                                                                                                                TRƯỞNG KHOA             LẬP BẢNG  </t>
  </si>
  <si>
    <t>110416013</t>
  </si>
  <si>
    <t>Nguyễn Thị Ngọc Diệu</t>
  </si>
  <si>
    <t>Võ Thị Ngọc Lý</t>
  </si>
  <si>
    <t>Cao Ngụy Dul Thảo</t>
  </si>
  <si>
    <t>Nguyễn Thị Ánh Kiều</t>
  </si>
  <si>
    <t>110418116</t>
  </si>
  <si>
    <t>Trần Thị Ngọc Trầm</t>
  </si>
  <si>
    <t>110418318</t>
  </si>
  <si>
    <t>Lê Hiếu Nghĩa</t>
  </si>
  <si>
    <t>Huỳnh Thị Tuyết Hân</t>
  </si>
  <si>
    <t>1suất/2 SV</t>
  </si>
  <si>
    <t>2suất/24SV</t>
  </si>
  <si>
    <t>2suất/25 SV</t>
  </si>
  <si>
    <t>2suất/28 SV</t>
  </si>
  <si>
    <t>2suất/22 SV</t>
  </si>
  <si>
    <t>3suất/32 SV</t>
  </si>
  <si>
    <t>2suất/32 SV</t>
  </si>
  <si>
    <t>070081323273</t>
  </si>
  <si>
    <t>070081322651</t>
  </si>
  <si>
    <t>0110498277</t>
  </si>
  <si>
    <t>070097410958</t>
  </si>
  <si>
    <t>070081318911</t>
  </si>
  <si>
    <t>110419012</t>
  </si>
  <si>
    <t>Nguyễn Thế Duy</t>
  </si>
  <si>
    <t>110419317</t>
  </si>
  <si>
    <t>Diệp Thị Hồng Cúc</t>
  </si>
  <si>
    <t>110419088</t>
  </si>
  <si>
    <t>Tạ Bích Thắm</t>
  </si>
  <si>
    <t>110419055</t>
  </si>
  <si>
    <t>Dương Bảo Ngọc</t>
  </si>
  <si>
    <t>110419058</t>
  </si>
  <si>
    <t>Từ Thanh Nhàn</t>
  </si>
  <si>
    <t>110419126</t>
  </si>
  <si>
    <t>Tạ Nguyễn Yến Như</t>
  </si>
  <si>
    <t>110419102</t>
  </si>
  <si>
    <t>Huỳnh Thanh Tiến</t>
  </si>
  <si>
    <t>110419325</t>
  </si>
  <si>
    <t>Nguyễn Bảo Ngọc</t>
  </si>
  <si>
    <t>110419179</t>
  </si>
  <si>
    <t>Dương Thị Diễm</t>
  </si>
  <si>
    <t>110419008</t>
  </si>
  <si>
    <t>Võ Trần Tân Du</t>
  </si>
  <si>
    <t>110419118</t>
  </si>
  <si>
    <t>Ngô Thị Kiều Phương</t>
  </si>
  <si>
    <t xml:space="preserve">         Tổng số sinh viên trong danh sách: 39</t>
  </si>
  <si>
    <t xml:space="preserve">        (Bằng chữ: Hai trăm tám mươi sáu triệu không trăm năm mươi bảy ngàn năm trăm đồng)</t>
  </si>
  <si>
    <t xml:space="preserve">         Tổng số sinh viên trong danh sách:  01</t>
  </si>
  <si>
    <t xml:space="preserve">  HỌC KÌ I, NĂM HỌC 2019-2020 </t>
  </si>
  <si>
    <t>Trà Vinh, ngày       tháng         năm 2020</t>
  </si>
  <si>
    <t>(Số tiền bằng chữ: Hai trăm tám mươi sáu triệu chín trăm ba mươi ba ngàn năm trăm đồng)</t>
  </si>
  <si>
    <t xml:space="preserve">                   (Bằng chữ: Tám trăm bảy mươi sáu ngàn đồng)</t>
  </si>
  <si>
    <t xml:space="preserve">                 Trà Vinh, ngày       tháng       năm 2020</t>
  </si>
  <si>
    <t>Lương Thị Bích Tuyền</t>
  </si>
  <si>
    <t>110418229</t>
  </si>
  <si>
    <t>070100122861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</si>
</sst>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"/>
    <numFmt numFmtId="174" formatCode="000,000"/>
    <numFmt numFmtId="175" formatCode="0.000"/>
    <numFmt numFmtId="176" formatCode="0.000;[Red]0.000"/>
    <numFmt numFmtId="177" formatCode="_(* #,##0_);_(* \(#,##0\);_(* &quot;-&quot;??_);_(@_)"/>
    <numFmt numFmtId="178" formatCode="_(* #,##0.000_);_(* \(#,##0.000\);_(* &quot;-&quot;???_);_(@_)"/>
    <numFmt numFmtId="179" formatCode="dd/mm/yy"/>
    <numFmt numFmtId="180" formatCode="m/d/yy;@"/>
    <numFmt numFmtId="181" formatCode="mm/dd/yy;@"/>
    <numFmt numFmtId="182" formatCode="_(* #,##0.000_);_(* \(#,##0.000\);_(* &quot;-&quot;??_);_(@_)"/>
    <numFmt numFmtId="183" formatCode="#,##0.000"/>
    <numFmt numFmtId="184" formatCode="yyyy"/>
    <numFmt numFmtId="185" formatCode="000,000.0"/>
    <numFmt numFmtId="186" formatCode="[$-409]dddd\,\ mmmm\ dd\,\ yyyy"/>
    <numFmt numFmtId="187" formatCode="0.00_);[Red]\(0.00\)"/>
    <numFmt numFmtId="188" formatCode="[$-42A]dd\ mmmm\ yyyy"/>
    <numFmt numFmtId="189" formatCode="0_ ;[Red]\-0\ "/>
    <numFmt numFmtId="190" formatCode="0;[Red]0"/>
    <numFmt numFmtId="191" formatCode="#,##0_ ;[Red]\-#,##0\ "/>
    <numFmt numFmtId="192" formatCode="#,##0;[Red]#,##0"/>
    <numFmt numFmtId="193" formatCode="#,##0.0"/>
    <numFmt numFmtId="194" formatCode="#,##0.0;[Red]#,##0.0"/>
    <numFmt numFmtId="195" formatCode="#,##0.00;[Red]#,##0.00"/>
    <numFmt numFmtId="196" formatCode="#,##0.000;[Red]#,##0.000"/>
    <numFmt numFmtId="197" formatCode="_-* #,##0.000\ _₫_-;\-* #,##0.000\ _₫_-;_-* &quot;-&quot;???\ _₫_-;_-@_-"/>
    <numFmt numFmtId="198" formatCode="[$-42A]h:mm:ss\ AM/PM"/>
    <numFmt numFmtId="199" formatCode="[&lt;=9999999][$-1000000]###\-####;[$-1000000]\(#\)\ ###\-####"/>
    <numFmt numFmtId="200" formatCode="[$-1010000]d/m/yy;@"/>
    <numFmt numFmtId="201" formatCode="_(* #,##0.0_);_(* \(#,##0.0\);_(* &quot;-&quot;??_);_(@_)"/>
    <numFmt numFmtId="202" formatCode="0.0_);[Red]\(0.0\)"/>
    <numFmt numFmtId="203" formatCode="0_);[Red]\(0\)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h:mm:ss\ AM/PM"/>
    <numFmt numFmtId="210" formatCode="00000"/>
    <numFmt numFmtId="211" formatCode="#.##0"/>
    <numFmt numFmtId="212" formatCode="#.##0.000"/>
    <numFmt numFmtId="213" formatCode="_(* #.##0_);_(* \(#.##0\);_(* &quot;-&quot;??_);_(@_)"/>
    <numFmt numFmtId="214" formatCode="0_);\(0\)"/>
    <numFmt numFmtId="215" formatCode="_(* #.##0_);_(* \(#.##0\);_(* &quot;-&quot;_);_(@_)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77" fontId="0" fillId="0" borderId="0" xfId="41" applyNumberFormat="1" applyFont="1" applyAlignment="1">
      <alignment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Alignment="1">
      <alignment vertical="top"/>
    </xf>
    <xf numFmtId="172" fontId="5" fillId="0" borderId="0" xfId="0" applyNumberFormat="1" applyFont="1" applyAlignment="1">
      <alignment vertical="center"/>
    </xf>
    <xf numFmtId="0" fontId="20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2" fontId="19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 quotePrefix="1">
      <alignment horizontal="center"/>
    </xf>
    <xf numFmtId="3" fontId="24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77" fontId="6" fillId="33" borderId="10" xfId="41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7" fontId="6" fillId="34" borderId="10" xfId="41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0" fillId="0" borderId="0" xfId="0" applyFont="1" applyAlignment="1">
      <alignment/>
    </xf>
    <xf numFmtId="183" fontId="6" fillId="34" borderId="10" xfId="0" applyNumberFormat="1" applyFont="1" applyFill="1" applyBorder="1" applyAlignment="1">
      <alignment horizontal="right"/>
    </xf>
    <xf numFmtId="183" fontId="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183" fontId="5" fillId="34" borderId="10" xfId="41" applyNumberFormat="1" applyFont="1" applyFill="1" applyBorder="1" applyAlignment="1">
      <alignment/>
    </xf>
    <xf numFmtId="0" fontId="22" fillId="34" borderId="10" xfId="0" applyNumberFormat="1" applyFont="1" applyFill="1" applyBorder="1" applyAlignment="1" applyProtection="1">
      <alignment wrapText="1"/>
      <protection/>
    </xf>
    <xf numFmtId="0" fontId="22" fillId="34" borderId="10" xfId="0" applyNumberFormat="1" applyFont="1" applyFill="1" applyBorder="1" applyAlignment="1" applyProtection="1">
      <alignment horizontal="left" wrapText="1"/>
      <protection/>
    </xf>
    <xf numFmtId="0" fontId="22" fillId="34" borderId="10" xfId="0" applyNumberFormat="1" applyFont="1" applyFill="1" applyBorder="1" applyAlignment="1" applyProtection="1" quotePrefix="1">
      <alignment horizontal="center" wrapText="1"/>
      <protection/>
    </xf>
    <xf numFmtId="0" fontId="22" fillId="34" borderId="10" xfId="0" applyNumberFormat="1" applyFont="1" applyFill="1" applyBorder="1" applyAlignment="1" applyProtection="1" quotePrefix="1">
      <alignment wrapText="1"/>
      <protection/>
    </xf>
    <xf numFmtId="0" fontId="22" fillId="34" borderId="10" xfId="0" applyNumberFormat="1" applyFont="1" applyFill="1" applyBorder="1" applyAlignment="1" applyProtection="1" quotePrefix="1">
      <alignment horizontal="left" wrapText="1"/>
      <protection/>
    </xf>
    <xf numFmtId="177" fontId="6" fillId="0" borderId="10" xfId="0" applyNumberFormat="1" applyFont="1" applyBorder="1" applyAlignment="1">
      <alignment/>
    </xf>
    <xf numFmtId="3" fontId="19" fillId="33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183" fontId="5" fillId="34" borderId="10" xfId="0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77" fontId="33" fillId="0" borderId="0" xfId="41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177" fontId="35" fillId="0" borderId="0" xfId="41" applyNumberFormat="1" applyFont="1" applyAlignment="1">
      <alignment horizont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31" fillId="34" borderId="0" xfId="0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22" fillId="34" borderId="11" xfId="0" applyNumberFormat="1" applyFont="1" applyFill="1" applyBorder="1" applyAlignment="1" applyProtection="1">
      <alignment horizontal="center" wrapText="1" readingOrder="1"/>
      <protection/>
    </xf>
    <xf numFmtId="0" fontId="8" fillId="0" borderId="0" xfId="0" applyFont="1" applyAlignment="1">
      <alignment horizontal="center"/>
    </xf>
    <xf numFmtId="0" fontId="36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5" fillId="33" borderId="12" xfId="0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 horizontal="center"/>
    </xf>
    <xf numFmtId="183" fontId="5" fillId="33" borderId="10" xfId="41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19" fillId="34" borderId="12" xfId="0" applyFont="1" applyFill="1" applyBorder="1" applyAlignment="1" quotePrefix="1">
      <alignment horizontal="center"/>
    </xf>
    <xf numFmtId="0" fontId="37" fillId="33" borderId="10" xfId="0" applyFont="1" applyFill="1" applyBorder="1" applyAlignment="1">
      <alignment horizontal="left"/>
    </xf>
    <xf numFmtId="177" fontId="1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77" fontId="38" fillId="0" borderId="0" xfId="41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/>
    </xf>
    <xf numFmtId="0" fontId="19" fillId="34" borderId="10" xfId="0" applyFont="1" applyFill="1" applyBorder="1" applyAlignment="1">
      <alignment/>
    </xf>
    <xf numFmtId="0" fontId="22" fillId="34" borderId="13" xfId="0" applyNumberFormat="1" applyFont="1" applyFill="1" applyBorder="1" applyAlignment="1" applyProtection="1">
      <alignment horizontal="left" wrapText="1" readingOrder="1"/>
      <protection/>
    </xf>
    <xf numFmtId="183" fontId="14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74" fontId="2" fillId="34" borderId="14" xfId="0" applyNumberFormat="1" applyFont="1" applyFill="1" applyBorder="1" applyAlignment="1">
      <alignment horizontal="left"/>
    </xf>
    <xf numFmtId="174" fontId="2" fillId="34" borderId="17" xfId="0" applyNumberFormat="1" applyFont="1" applyFill="1" applyBorder="1" applyAlignment="1">
      <alignment horizontal="left"/>
    </xf>
    <xf numFmtId="174" fontId="2" fillId="34" borderId="12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6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77" fontId="23" fillId="0" borderId="0" xfId="41" applyNumberFormat="1" applyFont="1" applyAlignment="1">
      <alignment horizontal="left"/>
    </xf>
    <xf numFmtId="21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16" fillId="0" borderId="18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34" borderId="14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9525</xdr:rowOff>
    </xdr:from>
    <xdr:to>
      <xdr:col>3</xdr:col>
      <xdr:colOff>447675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00" y="571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19050</xdr:rowOff>
    </xdr:from>
    <xdr:to>
      <xdr:col>9</xdr:col>
      <xdr:colOff>542925</xdr:colOff>
      <xdr:row>3</xdr:row>
      <xdr:rowOff>19050</xdr:rowOff>
    </xdr:to>
    <xdr:sp>
      <xdr:nvSpPr>
        <xdr:cNvPr id="2" name="Line 1"/>
        <xdr:cNvSpPr>
          <a:spLocks/>
        </xdr:cNvSpPr>
      </xdr:nvSpPr>
      <xdr:spPr>
        <a:xfrm>
          <a:off x="5800725" y="581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5</xdr:row>
      <xdr:rowOff>9525</xdr:rowOff>
    </xdr:from>
    <xdr:to>
      <xdr:col>9</xdr:col>
      <xdr:colOff>542925</xdr:colOff>
      <xdr:row>5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5553075" y="6381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</xdr:row>
      <xdr:rowOff>0</xdr:rowOff>
    </xdr:from>
    <xdr:to>
      <xdr:col>3</xdr:col>
      <xdr:colOff>114300</xdr:colOff>
      <xdr:row>5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1733550" y="62865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0</xdr:rowOff>
    </xdr:from>
    <xdr:to>
      <xdr:col>1</xdr:col>
      <xdr:colOff>1552575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876300" y="40005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</xdr:row>
      <xdr:rowOff>0</xdr:rowOff>
    </xdr:from>
    <xdr:to>
      <xdr:col>6</xdr:col>
      <xdr:colOff>428625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6076950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25">
      <selection activeCell="K11" sqref="K11"/>
    </sheetView>
  </sheetViews>
  <sheetFormatPr defaultColWidth="9.140625" defaultRowHeight="12.75"/>
  <cols>
    <col min="1" max="1" width="10.140625" style="0" customWidth="1"/>
    <col min="2" max="2" width="16.57421875" style="43" customWidth="1"/>
    <col min="3" max="3" width="19.8515625" style="0" customWidth="1"/>
    <col min="4" max="4" width="20.28125" style="0" customWidth="1"/>
  </cols>
  <sheetData>
    <row r="3" spans="1:4" ht="61.5" customHeight="1">
      <c r="A3" s="126" t="s">
        <v>193</v>
      </c>
      <c r="B3" s="126"/>
      <c r="C3" s="126"/>
      <c r="D3" s="126"/>
    </row>
    <row r="4" spans="1:4" ht="18.75">
      <c r="A4" s="29" t="s">
        <v>29</v>
      </c>
      <c r="B4" s="42" t="s">
        <v>30</v>
      </c>
      <c r="C4" s="29" t="s">
        <v>31</v>
      </c>
      <c r="D4" s="52" t="s">
        <v>18</v>
      </c>
    </row>
    <row r="5" spans="1:8" ht="18.75">
      <c r="A5" s="30">
        <v>1</v>
      </c>
      <c r="B5" s="50" t="s">
        <v>72</v>
      </c>
      <c r="C5" s="127"/>
      <c r="D5" s="128"/>
      <c r="E5" s="44"/>
      <c r="F5" s="44"/>
      <c r="G5" s="44"/>
      <c r="H5" s="44"/>
    </row>
    <row r="6" spans="1:8" ht="18.75">
      <c r="A6" s="30">
        <v>2</v>
      </c>
      <c r="B6" s="50" t="s">
        <v>103</v>
      </c>
      <c r="C6" s="127" t="s">
        <v>160</v>
      </c>
      <c r="D6" s="128"/>
      <c r="E6" s="44"/>
      <c r="F6" s="44"/>
      <c r="G6" s="44"/>
      <c r="H6" s="44"/>
    </row>
    <row r="7" spans="1:4" ht="18.75">
      <c r="A7" s="30">
        <v>3</v>
      </c>
      <c r="B7" s="50" t="s">
        <v>51</v>
      </c>
      <c r="C7" s="31"/>
      <c r="D7" s="31"/>
    </row>
    <row r="8" spans="1:4" ht="18.75">
      <c r="A8" s="30">
        <v>4</v>
      </c>
      <c r="B8" s="50" t="s">
        <v>52</v>
      </c>
      <c r="C8" s="31"/>
      <c r="D8" s="31"/>
    </row>
    <row r="9" spans="1:4" ht="18.75">
      <c r="A9" s="30">
        <v>5</v>
      </c>
      <c r="B9" s="50" t="s">
        <v>53</v>
      </c>
      <c r="C9" s="31"/>
      <c r="D9" s="31"/>
    </row>
    <row r="10" spans="1:4" ht="18.75">
      <c r="A10" s="30">
        <v>6</v>
      </c>
      <c r="B10" s="50" t="s">
        <v>73</v>
      </c>
      <c r="C10" s="31"/>
      <c r="D10" s="31"/>
    </row>
    <row r="11" spans="1:4" ht="18.75">
      <c r="A11" s="30">
        <v>7</v>
      </c>
      <c r="B11" s="50" t="s">
        <v>74</v>
      </c>
      <c r="C11" s="31"/>
      <c r="D11" s="31"/>
    </row>
    <row r="12" spans="1:4" ht="18.75">
      <c r="A12" s="30">
        <v>8</v>
      </c>
      <c r="B12" s="50" t="s">
        <v>75</v>
      </c>
      <c r="C12" s="31"/>
      <c r="D12" s="31"/>
    </row>
    <row r="13" spans="1:4" ht="18.75">
      <c r="A13" s="30">
        <v>9</v>
      </c>
      <c r="B13" s="50" t="s">
        <v>76</v>
      </c>
      <c r="C13" s="31"/>
      <c r="D13" s="31"/>
    </row>
    <row r="14" spans="1:4" ht="18.75">
      <c r="A14" s="30">
        <v>10</v>
      </c>
      <c r="B14" s="16" t="s">
        <v>104</v>
      </c>
      <c r="C14" s="31"/>
      <c r="D14" s="31"/>
    </row>
    <row r="15" spans="1:4" ht="18.75">
      <c r="A15" s="30">
        <v>11</v>
      </c>
      <c r="B15" s="50" t="s">
        <v>106</v>
      </c>
      <c r="C15" s="31"/>
      <c r="D15" s="31"/>
    </row>
    <row r="16" spans="1:4" ht="18.75">
      <c r="A16" s="30">
        <v>12</v>
      </c>
      <c r="B16" s="50" t="s">
        <v>107</v>
      </c>
      <c r="C16" s="31"/>
      <c r="D16" s="31"/>
    </row>
    <row r="17" spans="1:4" ht="18.75">
      <c r="A17" s="30">
        <v>13</v>
      </c>
      <c r="B17" s="50" t="s">
        <v>108</v>
      </c>
      <c r="C17" s="31"/>
      <c r="D17" s="31"/>
    </row>
    <row r="18" spans="1:4" ht="18.75">
      <c r="A18" s="30">
        <v>14</v>
      </c>
      <c r="B18" s="50" t="s">
        <v>109</v>
      </c>
      <c r="C18" s="31"/>
      <c r="D18" s="31"/>
    </row>
    <row r="19" spans="1:4" ht="18.75">
      <c r="A19" s="30">
        <v>15</v>
      </c>
      <c r="B19" s="50" t="s">
        <v>105</v>
      </c>
      <c r="C19" s="31"/>
      <c r="D19" s="31"/>
    </row>
    <row r="20" spans="1:4" ht="18.75">
      <c r="A20" s="30">
        <v>16</v>
      </c>
      <c r="B20" s="50" t="s">
        <v>194</v>
      </c>
      <c r="C20" s="31"/>
      <c r="D20" s="31"/>
    </row>
    <row r="21" spans="1:4" ht="18.75">
      <c r="A21" s="30">
        <v>17</v>
      </c>
      <c r="B21" s="50" t="s">
        <v>195</v>
      </c>
      <c r="C21" s="31"/>
      <c r="D21" s="31"/>
    </row>
    <row r="22" spans="1:4" ht="18.75">
      <c r="A22" s="30">
        <v>18</v>
      </c>
      <c r="B22" s="50" t="s">
        <v>196</v>
      </c>
      <c r="C22" s="31"/>
      <c r="D22" s="31"/>
    </row>
    <row r="23" spans="1:4" ht="18.75">
      <c r="A23" s="30">
        <v>19</v>
      </c>
      <c r="B23" s="50" t="s">
        <v>197</v>
      </c>
      <c r="C23" s="31"/>
      <c r="D23" s="31"/>
    </row>
    <row r="24" spans="1:4" ht="18.75">
      <c r="A24" s="30">
        <v>20</v>
      </c>
      <c r="B24" s="50" t="s">
        <v>198</v>
      </c>
      <c r="C24" s="31"/>
      <c r="D24" s="31"/>
    </row>
  </sheetData>
  <sheetProtection/>
  <mergeCells count="3">
    <mergeCell ref="A3:D3"/>
    <mergeCell ref="C6:D6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7.00390625" style="21" customWidth="1"/>
    <col min="2" max="2" width="11.28125" style="21" customWidth="1"/>
    <col min="3" max="3" width="21.140625" style="21" bestFit="1" customWidth="1"/>
    <col min="4" max="4" width="14.00390625" style="21" customWidth="1"/>
    <col min="5" max="5" width="11.28125" style="21" customWidth="1"/>
    <col min="6" max="6" width="8.28125" style="21" customWidth="1"/>
    <col min="7" max="7" width="7.00390625" style="21" customWidth="1"/>
    <col min="8" max="8" width="8.28125" style="21" customWidth="1"/>
    <col min="9" max="9" width="11.8515625" style="21" customWidth="1"/>
    <col min="10" max="10" width="10.7109375" style="21" customWidth="1"/>
    <col min="11" max="11" width="11.57421875" style="21" customWidth="1"/>
    <col min="12" max="12" width="13.28125" style="21" customWidth="1"/>
    <col min="13" max="13" width="9.140625" style="21" customWidth="1"/>
    <col min="14" max="14" width="11.140625" style="21" bestFit="1" customWidth="1"/>
    <col min="15" max="16384" width="9.140625" style="21" customWidth="1"/>
  </cols>
  <sheetData>
    <row r="1" ht="12.75">
      <c r="K1" s="72" t="s">
        <v>57</v>
      </c>
    </row>
    <row r="2" spans="1:13" ht="15.75">
      <c r="A2" s="17"/>
      <c r="B2" s="131" t="s">
        <v>149</v>
      </c>
      <c r="C2" s="131"/>
      <c r="D2" s="131"/>
      <c r="E2" s="17"/>
      <c r="F2" s="18"/>
      <c r="G2" s="132" t="s">
        <v>15</v>
      </c>
      <c r="H2" s="132"/>
      <c r="I2" s="132"/>
      <c r="J2" s="132"/>
      <c r="K2" s="132"/>
      <c r="L2" s="132"/>
      <c r="M2" s="132"/>
    </row>
    <row r="3" spans="1:13" ht="15.75">
      <c r="A3" s="17"/>
      <c r="B3" s="133" t="s">
        <v>150</v>
      </c>
      <c r="C3" s="133"/>
      <c r="D3" s="133"/>
      <c r="E3" s="17"/>
      <c r="F3" s="18"/>
      <c r="G3" s="132" t="s">
        <v>32</v>
      </c>
      <c r="H3" s="132"/>
      <c r="I3" s="132"/>
      <c r="J3" s="132"/>
      <c r="K3" s="132"/>
      <c r="L3" s="132"/>
      <c r="M3" s="106"/>
    </row>
    <row r="4" spans="1:13" ht="15.75">
      <c r="A4" s="132"/>
      <c r="B4" s="132"/>
      <c r="C4" s="132"/>
      <c r="D4" s="132"/>
      <c r="E4" s="132"/>
      <c r="F4" s="19"/>
      <c r="G4" s="135"/>
      <c r="H4" s="135"/>
      <c r="I4" s="135"/>
      <c r="J4" s="135"/>
      <c r="K4" s="135"/>
      <c r="L4" s="135"/>
      <c r="M4" s="135"/>
    </row>
    <row r="5" spans="1:13" ht="20.25">
      <c r="A5" s="20"/>
      <c r="B5" s="107"/>
      <c r="C5" s="20"/>
      <c r="D5" s="20"/>
      <c r="E5" s="20"/>
      <c r="F5" s="19"/>
      <c r="G5" s="134" t="s">
        <v>252</v>
      </c>
      <c r="H5" s="134"/>
      <c r="I5" s="134"/>
      <c r="J5" s="134"/>
      <c r="K5" s="134"/>
      <c r="L5" s="134"/>
      <c r="M5" s="105"/>
    </row>
    <row r="6" spans="1:13" ht="20.25">
      <c r="A6" s="137" t="s">
        <v>151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"/>
    </row>
    <row r="7" spans="1:13" ht="20.25">
      <c r="A7" s="137" t="s">
        <v>199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"/>
    </row>
    <row r="8" spans="1:13" ht="20.25">
      <c r="A8" s="137" t="s">
        <v>152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"/>
    </row>
    <row r="9" spans="1:13" ht="2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"/>
    </row>
    <row r="10" spans="1:13" ht="15.75">
      <c r="A10" s="136" t="s">
        <v>29</v>
      </c>
      <c r="B10" s="136" t="s">
        <v>16</v>
      </c>
      <c r="C10" s="129" t="s">
        <v>0</v>
      </c>
      <c r="D10" s="139" t="s">
        <v>153</v>
      </c>
      <c r="E10" s="136" t="s">
        <v>154</v>
      </c>
      <c r="F10" s="136" t="s">
        <v>17</v>
      </c>
      <c r="G10" s="136"/>
      <c r="H10" s="136" t="s">
        <v>46</v>
      </c>
      <c r="I10" s="129" t="s">
        <v>45</v>
      </c>
      <c r="J10" s="129" t="s">
        <v>44</v>
      </c>
      <c r="K10" s="136" t="s">
        <v>14</v>
      </c>
      <c r="L10" s="136" t="s">
        <v>18</v>
      </c>
      <c r="M10" s="17"/>
    </row>
    <row r="11" spans="1:13" ht="15.75">
      <c r="A11" s="136"/>
      <c r="B11" s="136"/>
      <c r="C11" s="130"/>
      <c r="D11" s="139"/>
      <c r="E11" s="136"/>
      <c r="F11" s="22" t="s">
        <v>26</v>
      </c>
      <c r="G11" s="23" t="s">
        <v>3</v>
      </c>
      <c r="H11" s="136"/>
      <c r="I11" s="130"/>
      <c r="J11" s="130"/>
      <c r="K11" s="136"/>
      <c r="L11" s="136"/>
      <c r="M11" s="17"/>
    </row>
    <row r="12" spans="1:13" ht="22.5" customHeight="1">
      <c r="A12" s="141" t="s">
        <v>58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M12" s="16"/>
    </row>
    <row r="13" spans="1:13" ht="22.5" customHeight="1">
      <c r="A13" s="32" t="s">
        <v>155</v>
      </c>
      <c r="B13" s="144" t="s">
        <v>158</v>
      </c>
      <c r="C13" s="145"/>
      <c r="D13" s="145"/>
      <c r="E13" s="145"/>
      <c r="F13" s="145"/>
      <c r="G13" s="145"/>
      <c r="H13" s="146"/>
      <c r="I13" s="108"/>
      <c r="J13" s="109"/>
      <c r="K13" s="110">
        <f>K14</f>
        <v>876</v>
      </c>
      <c r="L13" s="111" t="s">
        <v>211</v>
      </c>
      <c r="M13" s="16"/>
    </row>
    <row r="14" spans="1:14" ht="22.5" customHeight="1">
      <c r="A14" s="41">
        <v>1</v>
      </c>
      <c r="B14" s="41">
        <v>210417001</v>
      </c>
      <c r="C14" s="112" t="s">
        <v>157</v>
      </c>
      <c r="D14" s="113" t="s">
        <v>168</v>
      </c>
      <c r="E14" s="60">
        <v>334945296</v>
      </c>
      <c r="F14" s="57">
        <v>2.84</v>
      </c>
      <c r="G14" s="58">
        <v>85</v>
      </c>
      <c r="H14" s="41" t="str">
        <f>IF(AND(F14&gt;=3.6,F14&lt;=4,G14&gt;=90,G14&lt;=100),"Xuất sắc",IF(AND(F14&gt;=3.2,F14&lt;=4,G14&gt;=80,G14&lt;=100),"Giỏi",IF(AND(F14&gt;=2.5,F14&lt;=10,G14&gt;=65,G14&lt;=100),"Khá","Không đạt học bổng")))</f>
        <v>Khá</v>
      </c>
      <c r="I14" s="59">
        <f>IF(H14="khá",100,IF(H14="giỏi",110,120))</f>
        <v>100</v>
      </c>
      <c r="J14" s="73">
        <f>365*15</f>
        <v>5475</v>
      </c>
      <c r="K14" s="73">
        <f>2*I14/100*8%*J14</f>
        <v>876</v>
      </c>
      <c r="L14" s="114"/>
      <c r="M14" s="16"/>
      <c r="N14" s="122"/>
    </row>
    <row r="15" spans="1:12" ht="22.5" customHeight="1">
      <c r="A15" s="147" t="s">
        <v>19</v>
      </c>
      <c r="B15" s="148"/>
      <c r="C15" s="148"/>
      <c r="D15" s="148"/>
      <c r="E15" s="148"/>
      <c r="F15" s="148"/>
      <c r="G15" s="148"/>
      <c r="H15" s="148"/>
      <c r="I15" s="148"/>
      <c r="J15" s="149"/>
      <c r="K15" s="74">
        <f>SUM(K13)</f>
        <v>876</v>
      </c>
      <c r="L15" s="115"/>
    </row>
    <row r="16" spans="1:13" ht="26.25" customHeight="1">
      <c r="A16" s="116"/>
      <c r="B16" s="150" t="s">
        <v>251</v>
      </c>
      <c r="C16" s="150"/>
      <c r="D16" s="150"/>
      <c r="E16" s="150"/>
      <c r="F16" s="150"/>
      <c r="G16" s="150"/>
      <c r="H16" s="150"/>
      <c r="I16" s="150"/>
      <c r="J16" s="150"/>
      <c r="K16" s="117"/>
      <c r="L16" s="118"/>
      <c r="M16" s="119"/>
    </row>
    <row r="17" spans="1:13" ht="19.5">
      <c r="A17" s="138" t="s">
        <v>247</v>
      </c>
      <c r="B17" s="138"/>
      <c r="C17" s="138"/>
      <c r="D17" s="138"/>
      <c r="E17" s="138"/>
      <c r="F17" s="138"/>
      <c r="G17" s="138"/>
      <c r="H17" s="138"/>
      <c r="I17" s="138"/>
      <c r="J17" s="120"/>
      <c r="K17" s="117"/>
      <c r="L17" s="118"/>
      <c r="M17" s="119"/>
    </row>
    <row r="18" spans="1:13" ht="16.5">
      <c r="A18" s="151" t="s">
        <v>175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19"/>
    </row>
    <row r="19" spans="1:12" ht="15.75">
      <c r="A19" s="6" t="s">
        <v>156</v>
      </c>
      <c r="B19" s="140" t="s">
        <v>200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</sheetData>
  <sheetProtection/>
  <mergeCells count="29">
    <mergeCell ref="B19:L19"/>
    <mergeCell ref="A12:L12"/>
    <mergeCell ref="B13:H13"/>
    <mergeCell ref="A15:J15"/>
    <mergeCell ref="B16:J16"/>
    <mergeCell ref="F10:G10"/>
    <mergeCell ref="A18:L18"/>
    <mergeCell ref="L10:L11"/>
    <mergeCell ref="J10:J11"/>
    <mergeCell ref="A6:L6"/>
    <mergeCell ref="A17:I17"/>
    <mergeCell ref="A7:L7"/>
    <mergeCell ref="A9:L9"/>
    <mergeCell ref="A10:A11"/>
    <mergeCell ref="B10:B11"/>
    <mergeCell ref="A8:L8"/>
    <mergeCell ref="D10:D11"/>
    <mergeCell ref="K10:K11"/>
    <mergeCell ref="H10:H11"/>
    <mergeCell ref="C10:C11"/>
    <mergeCell ref="B2:D2"/>
    <mergeCell ref="G2:M2"/>
    <mergeCell ref="B3:D3"/>
    <mergeCell ref="G3:L3"/>
    <mergeCell ref="A4:E4"/>
    <mergeCell ref="G5:L5"/>
    <mergeCell ref="G4:M4"/>
    <mergeCell ref="I10:I11"/>
    <mergeCell ref="E10:E11"/>
  </mergeCells>
  <printOptions/>
  <pageMargins left="0.52" right="0.44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M91"/>
  <sheetViews>
    <sheetView tabSelected="1" zoomScaleSheetLayoutView="100" zoomScalePageLayoutView="0" workbookViewId="0" topLeftCell="A1">
      <selection activeCell="N54" sqref="N54"/>
    </sheetView>
  </sheetViews>
  <sheetFormatPr defaultColWidth="9.140625" defaultRowHeight="12.75"/>
  <cols>
    <col min="1" max="1" width="5.8515625" style="21" customWidth="1"/>
    <col min="2" max="2" width="10.8515625" style="98" customWidth="1"/>
    <col min="3" max="3" width="21.28125" style="21" customWidth="1"/>
    <col min="4" max="4" width="13.00390625" style="21" customWidth="1"/>
    <col min="5" max="5" width="11.421875" style="21" customWidth="1"/>
    <col min="6" max="6" width="7.8515625" style="21" customWidth="1"/>
    <col min="7" max="7" width="6.140625" style="21" customWidth="1"/>
    <col min="8" max="8" width="9.140625" style="21" customWidth="1"/>
    <col min="9" max="9" width="12.28125" style="37" customWidth="1"/>
    <col min="10" max="10" width="13.57421875" style="21" customWidth="1"/>
    <col min="11" max="11" width="15.421875" style="28" customWidth="1"/>
    <col min="12" max="12" width="12.8515625" style="21" customWidth="1"/>
    <col min="13" max="13" width="12.7109375" style="21" bestFit="1" customWidth="1"/>
    <col min="14" max="16384" width="9.140625" style="21" customWidth="1"/>
  </cols>
  <sheetData>
    <row r="1" ht="0.75" customHeight="1"/>
    <row r="2" ht="0.75" customHeight="1"/>
    <row r="3" ht="16.5" customHeight="1">
      <c r="L3" s="72" t="s">
        <v>57</v>
      </c>
    </row>
    <row r="4" spans="1:12" s="1" customFormat="1" ht="15.75" customHeight="1">
      <c r="A4" s="17"/>
      <c r="B4" s="131" t="s">
        <v>27</v>
      </c>
      <c r="C4" s="131"/>
      <c r="D4" s="131"/>
      <c r="E4" s="17"/>
      <c r="F4" s="18"/>
      <c r="G4" s="132" t="s">
        <v>15</v>
      </c>
      <c r="H4" s="132"/>
      <c r="I4" s="132"/>
      <c r="J4" s="132"/>
      <c r="K4" s="132"/>
      <c r="L4" s="132"/>
    </row>
    <row r="5" spans="1:12" s="1" customFormat="1" ht="15.75" customHeight="1">
      <c r="A5" s="17"/>
      <c r="B5" s="99" t="s">
        <v>9</v>
      </c>
      <c r="C5" s="15"/>
      <c r="D5" s="15"/>
      <c r="E5" s="17"/>
      <c r="F5" s="18"/>
      <c r="G5" s="132" t="s">
        <v>32</v>
      </c>
      <c r="H5" s="132"/>
      <c r="I5" s="132"/>
      <c r="J5" s="132"/>
      <c r="K5" s="132"/>
      <c r="L5" s="132"/>
    </row>
    <row r="6" spans="1:12" s="1" customFormat="1" ht="6" customHeight="1">
      <c r="A6" s="132"/>
      <c r="B6" s="132"/>
      <c r="C6" s="132"/>
      <c r="D6" s="132"/>
      <c r="E6" s="132"/>
      <c r="F6" s="19"/>
      <c r="G6" s="135"/>
      <c r="H6" s="135"/>
      <c r="I6" s="135"/>
      <c r="J6" s="135"/>
      <c r="K6" s="135"/>
      <c r="L6" s="135"/>
    </row>
    <row r="7" spans="1:12" s="1" customFormat="1" ht="22.5" customHeight="1">
      <c r="A7" s="20"/>
      <c r="B7" s="100"/>
      <c r="C7" s="20"/>
      <c r="D7" s="20"/>
      <c r="E7" s="20"/>
      <c r="F7" s="19"/>
      <c r="G7" s="134" t="s">
        <v>177</v>
      </c>
      <c r="H7" s="134"/>
      <c r="I7" s="134"/>
      <c r="J7" s="134"/>
      <c r="K7" s="134"/>
      <c r="L7" s="134"/>
    </row>
    <row r="8" spans="1:12" ht="27.75" customHeight="1">
      <c r="A8" s="137" t="s">
        <v>10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8" customHeight="1">
      <c r="A9" s="137" t="s">
        <v>178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0.75" customHeight="1" hidden="1">
      <c r="A10" s="90"/>
      <c r="B10" s="101"/>
      <c r="C10" s="90"/>
      <c r="D10" s="90"/>
      <c r="E10" s="90"/>
      <c r="F10" s="90"/>
      <c r="G10" s="90"/>
      <c r="H10" s="91"/>
      <c r="I10" s="91"/>
      <c r="J10" s="92"/>
      <c r="K10" s="93"/>
      <c r="L10" s="94"/>
    </row>
    <row r="11" spans="1:12" ht="1.5" customHeight="1" hidden="1">
      <c r="A11" s="90"/>
      <c r="B11" s="101"/>
      <c r="C11" s="90"/>
      <c r="D11" s="90"/>
      <c r="E11" s="90"/>
      <c r="F11" s="90"/>
      <c r="G11" s="90"/>
      <c r="H11" s="91"/>
      <c r="I11" s="91"/>
      <c r="J11" s="92"/>
      <c r="K11" s="93"/>
      <c r="L11" s="94"/>
    </row>
    <row r="12" spans="1:12" ht="27" customHeight="1">
      <c r="A12" s="90"/>
      <c r="B12" s="101"/>
      <c r="C12" s="90"/>
      <c r="D12" s="90"/>
      <c r="E12" s="95" t="s">
        <v>54</v>
      </c>
      <c r="F12" s="96"/>
      <c r="G12" s="90"/>
      <c r="H12" s="91"/>
      <c r="I12" s="91"/>
      <c r="J12" s="92"/>
      <c r="K12" s="97">
        <v>105000</v>
      </c>
      <c r="L12" s="94"/>
    </row>
    <row r="13" spans="1:12" s="16" customFormat="1" ht="16.5" customHeight="1">
      <c r="A13" s="136" t="s">
        <v>29</v>
      </c>
      <c r="B13" s="162" t="s">
        <v>16</v>
      </c>
      <c r="C13" s="162" t="s">
        <v>0</v>
      </c>
      <c r="D13" s="164" t="s">
        <v>33</v>
      </c>
      <c r="E13" s="164" t="s">
        <v>5</v>
      </c>
      <c r="F13" s="136" t="s">
        <v>17</v>
      </c>
      <c r="G13" s="136"/>
      <c r="H13" s="136" t="s">
        <v>46</v>
      </c>
      <c r="I13" s="136" t="s">
        <v>45</v>
      </c>
      <c r="J13" s="136" t="s">
        <v>44</v>
      </c>
      <c r="K13" s="136" t="s">
        <v>14</v>
      </c>
      <c r="L13" s="136" t="s">
        <v>18</v>
      </c>
    </row>
    <row r="14" spans="1:12" s="16" customFormat="1" ht="61.5" customHeight="1">
      <c r="A14" s="136"/>
      <c r="B14" s="162"/>
      <c r="C14" s="162"/>
      <c r="D14" s="164"/>
      <c r="E14" s="164"/>
      <c r="F14" s="22" t="s">
        <v>26</v>
      </c>
      <c r="G14" s="23" t="s">
        <v>3</v>
      </c>
      <c r="H14" s="136"/>
      <c r="I14" s="136"/>
      <c r="J14" s="136"/>
      <c r="K14" s="136"/>
      <c r="L14" s="136"/>
    </row>
    <row r="15" spans="1:12" s="16" customFormat="1" ht="22.5" customHeight="1">
      <c r="A15" s="152" t="s">
        <v>41</v>
      </c>
      <c r="B15" s="153"/>
      <c r="C15" s="153"/>
      <c r="D15" s="153"/>
      <c r="E15" s="153"/>
      <c r="F15" s="153"/>
      <c r="G15" s="153"/>
      <c r="H15" s="153"/>
      <c r="I15" s="153"/>
      <c r="J15" s="154"/>
      <c r="K15" s="89">
        <f>SUM(K16,K19,K22)</f>
        <v>32865</v>
      </c>
      <c r="L15" s="65"/>
    </row>
    <row r="16" spans="1:12" s="16" customFormat="1" ht="22.5" customHeight="1">
      <c r="A16" s="66" t="s">
        <v>155</v>
      </c>
      <c r="B16" s="144" t="s">
        <v>77</v>
      </c>
      <c r="C16" s="145"/>
      <c r="D16" s="145"/>
      <c r="E16" s="145"/>
      <c r="F16" s="145"/>
      <c r="G16" s="145"/>
      <c r="H16" s="145"/>
      <c r="I16" s="146"/>
      <c r="J16" s="69"/>
      <c r="K16" s="80">
        <f>SUM(K17:K18)</f>
        <v>10798.5</v>
      </c>
      <c r="L16" s="70" t="s">
        <v>37</v>
      </c>
    </row>
    <row r="17" spans="1:12" s="16" customFormat="1" ht="22.5" customHeight="1">
      <c r="A17" s="51">
        <v>1</v>
      </c>
      <c r="B17" s="102" t="s">
        <v>90</v>
      </c>
      <c r="C17" s="82" t="s">
        <v>91</v>
      </c>
      <c r="D17" s="83" t="s">
        <v>95</v>
      </c>
      <c r="E17" s="51">
        <v>334922522</v>
      </c>
      <c r="F17" s="57">
        <v>3.75</v>
      </c>
      <c r="G17" s="58">
        <v>99</v>
      </c>
      <c r="H17" s="51" t="str">
        <f>IF(AND(F17&gt;=3.6,F17&lt;=4,G17&gt;=90,G17&lt;=100),"Xuất sắc",IF(AND(F17&gt;=3.2,F17&lt;=4,G17&gt;=80,G17&lt;=100),"Giỏi",IF(AND(F17&gt;=2.5,F17&lt;=10,G17&gt;=65,G17&lt;=100),"Khá","Không đạt học bổng")))</f>
        <v>Xuất sắc</v>
      </c>
      <c r="I17" s="59">
        <f>IF(H17="khá",100,IF(H17="giỏi",110,120))</f>
        <v>120</v>
      </c>
      <c r="J17" s="73">
        <f>313*15</f>
        <v>4695</v>
      </c>
      <c r="K17" s="73">
        <f>I17/100*J17</f>
        <v>5634</v>
      </c>
      <c r="L17" s="64"/>
    </row>
    <row r="18" spans="1:12" s="16" customFormat="1" ht="22.5" customHeight="1">
      <c r="A18" s="51">
        <v>2</v>
      </c>
      <c r="B18" s="102">
        <v>110416020</v>
      </c>
      <c r="C18" s="82" t="s">
        <v>210</v>
      </c>
      <c r="D18" s="83"/>
      <c r="E18" s="51"/>
      <c r="F18" s="57">
        <v>3.71</v>
      </c>
      <c r="G18" s="58">
        <v>86</v>
      </c>
      <c r="H18" s="51" t="str">
        <f>IF(AND(F18&gt;=3.6,F18&lt;=4,G18&gt;=90,G18&lt;=100),"Xuất sắc",IF(AND(F18&gt;=3.2,F18&lt;=4,G18&gt;=80,G18&lt;=100),"Giỏi",IF(AND(F18&gt;=2.5,F18&lt;=10,G18&gt;=65,G18&lt;=100),"Khá","Không đạt học bổng")))</f>
        <v>Giỏi</v>
      </c>
      <c r="I18" s="59">
        <f>IF(H18="khá",100,IF(H18="giỏi",110,120))</f>
        <v>110</v>
      </c>
      <c r="J18" s="73">
        <f>313*15</f>
        <v>4695</v>
      </c>
      <c r="K18" s="73">
        <f>I18/100*J18</f>
        <v>5164.5</v>
      </c>
      <c r="L18" s="65"/>
    </row>
    <row r="19" spans="1:12" s="16" customFormat="1" ht="22.5" customHeight="1">
      <c r="A19" s="66" t="s">
        <v>161</v>
      </c>
      <c r="B19" s="155" t="s">
        <v>42</v>
      </c>
      <c r="C19" s="155"/>
      <c r="D19" s="155"/>
      <c r="E19" s="155"/>
      <c r="F19" s="155"/>
      <c r="G19" s="155"/>
      <c r="H19" s="155"/>
      <c r="I19" s="155"/>
      <c r="J19" s="69"/>
      <c r="K19" s="80">
        <f>SUM(K20:K21)</f>
        <v>10798.5</v>
      </c>
      <c r="L19" s="70" t="s">
        <v>87</v>
      </c>
    </row>
    <row r="20" spans="1:12" s="16" customFormat="1" ht="22.5" customHeight="1">
      <c r="A20" s="51">
        <v>3</v>
      </c>
      <c r="B20" s="84" t="s">
        <v>136</v>
      </c>
      <c r="C20" s="123" t="s">
        <v>137</v>
      </c>
      <c r="D20" s="83" t="s">
        <v>169</v>
      </c>
      <c r="E20" s="51">
        <v>334933641</v>
      </c>
      <c r="F20" s="57">
        <v>3.63</v>
      </c>
      <c r="G20" s="58">
        <v>93</v>
      </c>
      <c r="H20" s="51" t="str">
        <f>IF(AND(F20&gt;=3.6,F20&lt;=4,G20&gt;=90,G20&lt;=100),"Xuất sắc",IF(AND(F20&gt;=3.2,F20&lt;=4,G20&gt;=80,G20&lt;=100),"Giỏi",IF(AND(F20&gt;=2.5,F20&lt;=10,G20&gt;=65,G20&lt;=100),"Khá","Không đạt học bổng")))</f>
        <v>Xuất sắc</v>
      </c>
      <c r="I20" s="59">
        <f>IF(H20="khá",100,IF(H20="giỏi",110,120))</f>
        <v>120</v>
      </c>
      <c r="J20" s="73">
        <f>313*15</f>
        <v>4695</v>
      </c>
      <c r="K20" s="73">
        <f>I20/100*J20</f>
        <v>5634</v>
      </c>
      <c r="L20" s="51"/>
    </row>
    <row r="21" spans="1:12" s="16" customFormat="1" ht="22.5" customHeight="1">
      <c r="A21" s="51">
        <v>4</v>
      </c>
      <c r="B21" s="84" t="s">
        <v>201</v>
      </c>
      <c r="C21" s="123" t="s">
        <v>202</v>
      </c>
      <c r="D21" s="83" t="s">
        <v>220</v>
      </c>
      <c r="E21" s="51">
        <v>334963584</v>
      </c>
      <c r="F21" s="57">
        <v>3.54</v>
      </c>
      <c r="G21" s="58">
        <v>100</v>
      </c>
      <c r="H21" s="51" t="str">
        <f>IF(AND(F21&gt;=3.6,F21&lt;=4,G21&gt;=90,G21&lt;=100),"Xuất sắc",IF(AND(F21&gt;=3.2,F21&lt;=4,G21&gt;=80,G21&lt;=100),"Giỏi",IF(AND(F21&gt;=2.5,F21&lt;=10,G21&gt;=65,G21&lt;=100),"Khá","Không đạt học bổng")))</f>
        <v>Giỏi</v>
      </c>
      <c r="I21" s="59">
        <f>IF(H21="khá",100,IF(H21="giỏi",110,120))</f>
        <v>110</v>
      </c>
      <c r="J21" s="73">
        <f>313*15</f>
        <v>4695</v>
      </c>
      <c r="K21" s="73">
        <f>I21/100*J21</f>
        <v>5164.5</v>
      </c>
      <c r="L21" s="45"/>
    </row>
    <row r="22" spans="1:12" s="16" customFormat="1" ht="22.5" customHeight="1">
      <c r="A22" s="66" t="s">
        <v>162</v>
      </c>
      <c r="B22" s="155" t="s">
        <v>43</v>
      </c>
      <c r="C22" s="155"/>
      <c r="D22" s="155"/>
      <c r="E22" s="155"/>
      <c r="F22" s="155"/>
      <c r="G22" s="155"/>
      <c r="H22" s="155"/>
      <c r="I22" s="155"/>
      <c r="J22" s="69"/>
      <c r="K22" s="80">
        <f>SUM(K23:K24)</f>
        <v>11268</v>
      </c>
      <c r="L22" s="68" t="s">
        <v>139</v>
      </c>
    </row>
    <row r="23" spans="1:12" s="16" customFormat="1" ht="22.5" customHeight="1">
      <c r="A23" s="51">
        <v>5</v>
      </c>
      <c r="B23" s="51">
        <v>110416015</v>
      </c>
      <c r="C23" s="123" t="s">
        <v>49</v>
      </c>
      <c r="D23" s="60" t="s">
        <v>56</v>
      </c>
      <c r="E23" s="51">
        <v>334953313</v>
      </c>
      <c r="F23" s="57">
        <v>3.71</v>
      </c>
      <c r="G23" s="58">
        <v>91</v>
      </c>
      <c r="H23" s="51" t="str">
        <f>IF(AND(F23&gt;=3.6,F23&lt;=4,G23&gt;=90,G23&lt;=100),"Xuất sắc",IF(AND(F23&gt;=3.2,F23&lt;=4,G23&gt;=80,G23&lt;=100),"Giỏi",IF(AND(F23&gt;=2.5,F23&lt;=10,G23&gt;=65,G23&lt;=100),"Khá","Không đạt học bổng")))</f>
        <v>Xuất sắc</v>
      </c>
      <c r="I23" s="59">
        <f>IF(H23="khá",100,IF(H23="giỏi",110,120))</f>
        <v>120</v>
      </c>
      <c r="J23" s="73">
        <f>313*15</f>
        <v>4695</v>
      </c>
      <c r="K23" s="73">
        <f>I23/100*J23</f>
        <v>5634</v>
      </c>
      <c r="L23" s="41"/>
    </row>
    <row r="24" spans="1:12" s="16" customFormat="1" ht="22.5" customHeight="1">
      <c r="A24" s="51">
        <v>6</v>
      </c>
      <c r="B24" s="51">
        <v>110416080</v>
      </c>
      <c r="C24" s="123" t="s">
        <v>48</v>
      </c>
      <c r="D24" s="60" t="s">
        <v>55</v>
      </c>
      <c r="E24" s="51">
        <v>334968577</v>
      </c>
      <c r="F24" s="57">
        <v>3.68</v>
      </c>
      <c r="G24" s="58">
        <v>91</v>
      </c>
      <c r="H24" s="51" t="str">
        <f>IF(AND(F24&gt;=3.6,F24&lt;=4,G24&gt;=90,G24&lt;=100),"Xuất sắc",IF(AND(F24&gt;=3.2,F24&lt;=4,G24&gt;=80,G24&lt;=100),"Giỏi",IF(AND(F24&gt;=2.5,F24&lt;=10,G24&gt;=65,G24&lt;=100),"Khá","Không đạt học bổng")))</f>
        <v>Xuất sắc</v>
      </c>
      <c r="I24" s="59">
        <f>IF(H24="khá",100,IF(H24="giỏi",110,120))</f>
        <v>120</v>
      </c>
      <c r="J24" s="73">
        <f>313*15</f>
        <v>4695</v>
      </c>
      <c r="K24" s="73">
        <f>I24/100*J24</f>
        <v>5634</v>
      </c>
      <c r="L24" s="41"/>
    </row>
    <row r="25" spans="1:13" s="16" customFormat="1" ht="22.5" customHeight="1">
      <c r="A25" s="152" t="s">
        <v>58</v>
      </c>
      <c r="B25" s="153"/>
      <c r="C25" s="153"/>
      <c r="D25" s="153"/>
      <c r="E25" s="153"/>
      <c r="F25" s="153"/>
      <c r="G25" s="153"/>
      <c r="H25" s="153"/>
      <c r="I25" s="153"/>
      <c r="J25" s="154"/>
      <c r="K25" s="89">
        <f>SUM(K26,K29,K32,K35,K38)</f>
        <v>78817.5</v>
      </c>
      <c r="L25" s="65"/>
      <c r="M25" s="125"/>
    </row>
    <row r="26" spans="1:12" s="16" customFormat="1" ht="22.5" customHeight="1">
      <c r="A26" s="66" t="s">
        <v>163</v>
      </c>
      <c r="B26" s="155" t="s">
        <v>78</v>
      </c>
      <c r="C26" s="155"/>
      <c r="D26" s="155"/>
      <c r="E26" s="155"/>
      <c r="F26" s="155"/>
      <c r="G26" s="155"/>
      <c r="H26" s="155"/>
      <c r="I26" s="155"/>
      <c r="J26" s="69"/>
      <c r="K26" s="80">
        <f>SUM(K27:K28)</f>
        <v>16042.5</v>
      </c>
      <c r="L26" s="68" t="s">
        <v>212</v>
      </c>
    </row>
    <row r="27" spans="1:12" s="16" customFormat="1" ht="22.5" customHeight="1">
      <c r="A27" s="51">
        <v>7</v>
      </c>
      <c r="B27" s="81" t="s">
        <v>81</v>
      </c>
      <c r="C27" s="81" t="s">
        <v>83</v>
      </c>
      <c r="D27" s="84" t="s">
        <v>92</v>
      </c>
      <c r="E27" s="51">
        <v>334999429</v>
      </c>
      <c r="F27" s="57">
        <v>4</v>
      </c>
      <c r="G27" s="58">
        <v>90</v>
      </c>
      <c r="H27" s="51" t="str">
        <f>IF(AND(F27&gt;=3.6,F27&lt;=4,G27&gt;=90,G27&lt;=100),"Xuất sắc",IF(AND(F27&gt;=3.2,F27&lt;=4,G27&gt;=80,G27&lt;=100),"Giỏi",IF(AND(F27&gt;=2.5,F27&lt;=10,G27&gt;=65,G27&lt;=100),"Khá","Không đạt học bổng")))</f>
        <v>Xuất sắc</v>
      </c>
      <c r="I27" s="59">
        <f>IF(H27="khá",100,IF(H27="giỏi",110,120))</f>
        <v>120</v>
      </c>
      <c r="J27" s="73">
        <f>465*15</f>
        <v>6975</v>
      </c>
      <c r="K27" s="73">
        <f>I27/100*J27</f>
        <v>8370</v>
      </c>
      <c r="L27" s="55"/>
    </row>
    <row r="28" spans="1:12" s="16" customFormat="1" ht="22.5" customHeight="1">
      <c r="A28" s="51">
        <v>8</v>
      </c>
      <c r="B28" s="81" t="s">
        <v>82</v>
      </c>
      <c r="C28" s="81" t="s">
        <v>84</v>
      </c>
      <c r="D28" s="84" t="s">
        <v>93</v>
      </c>
      <c r="E28" s="51">
        <v>334985971</v>
      </c>
      <c r="F28" s="57">
        <v>3.59</v>
      </c>
      <c r="G28" s="58">
        <v>92</v>
      </c>
      <c r="H28" s="51" t="str">
        <f>IF(AND(F28&gt;=3.6,F28&lt;=4,G28&gt;=90,G28&lt;=100),"Xuất sắc",IF(AND(F28&gt;=3.2,F28&lt;=4,G28&gt;=80,G28&lt;=100),"Giỏi",IF(AND(F28&gt;=2.5,F28&lt;=10,G28&gt;=65,G28&lt;=100),"Khá","Không đạt học bổng")))</f>
        <v>Giỏi</v>
      </c>
      <c r="I28" s="59">
        <f>IF(H28="khá",100,IF(H28="giỏi",110,120))</f>
        <v>110</v>
      </c>
      <c r="J28" s="73">
        <f>465*15</f>
        <v>6975</v>
      </c>
      <c r="K28" s="73">
        <f>I28/100*J28</f>
        <v>7672.500000000001</v>
      </c>
      <c r="L28" s="45"/>
    </row>
    <row r="29" spans="1:12" s="16" customFormat="1" ht="22.5" customHeight="1">
      <c r="A29" s="66" t="s">
        <v>1</v>
      </c>
      <c r="B29" s="155" t="s">
        <v>59</v>
      </c>
      <c r="C29" s="155"/>
      <c r="D29" s="155"/>
      <c r="E29" s="155"/>
      <c r="F29" s="155"/>
      <c r="G29" s="155"/>
      <c r="H29" s="155"/>
      <c r="I29" s="155"/>
      <c r="J29" s="69"/>
      <c r="K29" s="80">
        <f>SUM(K30:K31)</f>
        <v>14647.5</v>
      </c>
      <c r="L29" s="70" t="s">
        <v>213</v>
      </c>
    </row>
    <row r="30" spans="1:12" s="16" customFormat="1" ht="22.5" customHeight="1">
      <c r="A30" s="51">
        <v>9</v>
      </c>
      <c r="B30" s="104">
        <v>110417030</v>
      </c>
      <c r="C30" s="124" t="s">
        <v>203</v>
      </c>
      <c r="D30" s="85" t="s">
        <v>219</v>
      </c>
      <c r="E30" s="51">
        <v>334750808</v>
      </c>
      <c r="F30" s="57">
        <v>3.72</v>
      </c>
      <c r="G30" s="58">
        <v>74</v>
      </c>
      <c r="H30" s="51" t="str">
        <f>IF(AND(F30&gt;=3.6,F30&lt;=4,G30&gt;=90,G30&lt;=100),"Xuất sắc",IF(AND(F30&gt;=3.2,F30&lt;=4,G30&gt;=80,G30&lt;=100),"Giỏi",IF(AND(F30&gt;=2.5,F30&lt;=10,G30&gt;=65,G30&lt;=100),"Khá","Không đạt học bổng")))</f>
        <v>Khá</v>
      </c>
      <c r="I30" s="59">
        <f>IF(H30="khá",100,IF(H30="giỏi",110,120))</f>
        <v>100</v>
      </c>
      <c r="J30" s="73">
        <f>465*15</f>
        <v>6975</v>
      </c>
      <c r="K30" s="73">
        <f>I30/100*J30</f>
        <v>6975</v>
      </c>
      <c r="L30" s="41"/>
    </row>
    <row r="31" spans="1:12" s="16" customFormat="1" ht="22.5" customHeight="1">
      <c r="A31" s="51">
        <v>10</v>
      </c>
      <c r="B31" s="104">
        <v>110417022</v>
      </c>
      <c r="C31" s="124" t="s">
        <v>138</v>
      </c>
      <c r="D31" s="85" t="s">
        <v>166</v>
      </c>
      <c r="E31" s="51">
        <v>334935780</v>
      </c>
      <c r="F31" s="57">
        <v>3.47</v>
      </c>
      <c r="G31" s="58">
        <v>83</v>
      </c>
      <c r="H31" s="51" t="str">
        <f>IF(AND(F31&gt;=3.6,F31&lt;=4,G31&gt;=90,G31&lt;=100),"Xuất sắc",IF(AND(F31&gt;=3.2,F31&lt;=4,G31&gt;=80,G31&lt;=100),"Giỏi",IF(AND(F31&gt;=2.5,F31&lt;=10,G31&gt;=65,G31&lt;=100),"Khá","Không đạt học bổng")))</f>
        <v>Giỏi</v>
      </c>
      <c r="I31" s="59">
        <f>IF(H31="khá",100,IF(H31="giỏi",110,120))</f>
        <v>110</v>
      </c>
      <c r="J31" s="73">
        <f>465*15</f>
        <v>6975</v>
      </c>
      <c r="K31" s="73">
        <f>I31/100*J31</f>
        <v>7672.500000000001</v>
      </c>
      <c r="L31" s="41"/>
    </row>
    <row r="32" spans="1:12" s="16" customFormat="1" ht="22.5" customHeight="1">
      <c r="A32" s="66" t="s">
        <v>2</v>
      </c>
      <c r="B32" s="155" t="s">
        <v>60</v>
      </c>
      <c r="C32" s="155"/>
      <c r="D32" s="155"/>
      <c r="E32" s="155"/>
      <c r="F32" s="155"/>
      <c r="G32" s="155"/>
      <c r="H32" s="155"/>
      <c r="I32" s="155"/>
      <c r="J32" s="69"/>
      <c r="K32" s="80">
        <f>SUM(K33:K34)</f>
        <v>16740</v>
      </c>
      <c r="L32" s="68" t="s">
        <v>214</v>
      </c>
    </row>
    <row r="33" spans="1:12" s="16" customFormat="1" ht="22.5" customHeight="1">
      <c r="A33" s="51">
        <v>11</v>
      </c>
      <c r="B33" s="81">
        <v>110417129</v>
      </c>
      <c r="C33" s="81" t="s">
        <v>116</v>
      </c>
      <c r="D33" s="84" t="s">
        <v>129</v>
      </c>
      <c r="E33" s="51">
        <v>334914168</v>
      </c>
      <c r="F33" s="57">
        <v>3.94</v>
      </c>
      <c r="G33" s="58">
        <v>93</v>
      </c>
      <c r="H33" s="51" t="str">
        <f>IF(AND(F33&gt;=3.6,F33&lt;=4,G33&gt;=90,G33&lt;=100),"Xuất sắc",IF(AND(F33&gt;=3.2,F33&lt;=4,G33&gt;=80,G33&lt;=100),"Giỏi",IF(AND(F33&gt;=2.5,F33&lt;=10,G33&gt;=65,G33&lt;=100),"Khá","Không đạt học bổng")))</f>
        <v>Xuất sắc</v>
      </c>
      <c r="I33" s="59">
        <f>IF(H33="khá",100,IF(H33="giỏi",110,120))</f>
        <v>120</v>
      </c>
      <c r="J33" s="73">
        <f>465*15</f>
        <v>6975</v>
      </c>
      <c r="K33" s="73">
        <f>I33/100*J33</f>
        <v>8370</v>
      </c>
      <c r="L33" s="41"/>
    </row>
    <row r="34" spans="1:12" s="16" customFormat="1" ht="22.5" customHeight="1">
      <c r="A34" s="51">
        <v>12</v>
      </c>
      <c r="B34" s="81">
        <v>110417100</v>
      </c>
      <c r="C34" s="81" t="s">
        <v>117</v>
      </c>
      <c r="D34" s="84" t="s">
        <v>130</v>
      </c>
      <c r="E34" s="51">
        <v>334944853</v>
      </c>
      <c r="F34" s="57">
        <v>3.75</v>
      </c>
      <c r="G34" s="58">
        <v>96</v>
      </c>
      <c r="H34" s="51" t="str">
        <f>IF(AND(F34&gt;=3.6,F34&lt;=4,G34&gt;=90,G34&lt;=100),"Xuất sắc",IF(AND(F34&gt;=3.2,F34&lt;=4,G34&gt;=80,G34&lt;=100),"Giỏi",IF(AND(F34&gt;=2.5,F34&lt;=10,G34&gt;=65,G34&lt;=100),"Khá","Không đạt học bổng")))</f>
        <v>Xuất sắc</v>
      </c>
      <c r="I34" s="59">
        <f>IF(H34="khá",100,IF(H34="giỏi",110,120))</f>
        <v>120</v>
      </c>
      <c r="J34" s="73">
        <f>465*15</f>
        <v>6975</v>
      </c>
      <c r="K34" s="73">
        <f>I34/100*J34</f>
        <v>8370</v>
      </c>
      <c r="L34" s="41"/>
    </row>
    <row r="35" spans="1:12" s="16" customFormat="1" ht="22.5" customHeight="1">
      <c r="A35" s="66" t="s">
        <v>4</v>
      </c>
      <c r="B35" s="155" t="s">
        <v>61</v>
      </c>
      <c r="C35" s="155"/>
      <c r="D35" s="155"/>
      <c r="E35" s="155"/>
      <c r="F35" s="155"/>
      <c r="G35" s="155"/>
      <c r="H35" s="155"/>
      <c r="I35" s="155"/>
      <c r="J35" s="69"/>
      <c r="K35" s="80">
        <f>SUM(K36:K37)</f>
        <v>16740</v>
      </c>
      <c r="L35" s="68" t="s">
        <v>140</v>
      </c>
    </row>
    <row r="36" spans="1:12" s="16" customFormat="1" ht="22.5" customHeight="1">
      <c r="A36" s="51">
        <v>13</v>
      </c>
      <c r="B36" s="81" t="s">
        <v>80</v>
      </c>
      <c r="C36" s="81" t="s">
        <v>85</v>
      </c>
      <c r="D36" s="84" t="s">
        <v>94</v>
      </c>
      <c r="E36" s="51">
        <v>334990392</v>
      </c>
      <c r="F36" s="57">
        <v>3.81</v>
      </c>
      <c r="G36" s="58">
        <v>98</v>
      </c>
      <c r="H36" s="51" t="str">
        <f>IF(AND(F36&gt;=3.6,F36&lt;=4,G36&gt;=90,G36&lt;=100),"Xuất sắc",IF(AND(F36&gt;=3.2,F36&lt;=4,G36&gt;=80,G36&lt;=100),"Giỏi",IF(AND(F36&gt;=2.5,F36&lt;=10,G36&gt;=65,G36&lt;=100),"Khá","Không đạt học bổng")))</f>
        <v>Xuất sắc</v>
      </c>
      <c r="I36" s="59">
        <f>IF(H36="khá",100,IF(H36="giỏi",110,120))</f>
        <v>120</v>
      </c>
      <c r="J36" s="73">
        <f>465*15</f>
        <v>6975</v>
      </c>
      <c r="K36" s="73">
        <f>I36/100*J36</f>
        <v>8370</v>
      </c>
      <c r="L36" s="41"/>
    </row>
    <row r="37" spans="1:12" s="16" customFormat="1" ht="22.5" customHeight="1">
      <c r="A37" s="51">
        <v>14</v>
      </c>
      <c r="B37" s="102">
        <v>110417151</v>
      </c>
      <c r="C37" s="81" t="s">
        <v>204</v>
      </c>
      <c r="D37" s="84" t="s">
        <v>218</v>
      </c>
      <c r="E37" s="51">
        <v>334993876</v>
      </c>
      <c r="F37" s="57">
        <v>3.63</v>
      </c>
      <c r="G37" s="58">
        <v>97</v>
      </c>
      <c r="H37" s="51" t="str">
        <f>IF(AND(F37&gt;=3.6,F37&lt;=4,G37&gt;=90,G37&lt;=100),"Xuất sắc",IF(AND(F37&gt;=3.2,F37&lt;=4,G37&gt;=80,G37&lt;=100),"Giỏi",IF(AND(F37&gt;=2.5,F37&lt;=10,G37&gt;=65,G37&lt;=100),"Khá","Không đạt học bổng")))</f>
        <v>Xuất sắc</v>
      </c>
      <c r="I37" s="59">
        <f>IF(H37="khá",100,IF(H37="giỏi",110,120))</f>
        <v>120</v>
      </c>
      <c r="J37" s="73">
        <f>465*15</f>
        <v>6975</v>
      </c>
      <c r="K37" s="73">
        <f>I37/100*J37</f>
        <v>8370</v>
      </c>
      <c r="L37" s="45"/>
    </row>
    <row r="38" spans="1:12" s="16" customFormat="1" ht="22.5" customHeight="1">
      <c r="A38" s="66" t="s">
        <v>34</v>
      </c>
      <c r="B38" s="155" t="s">
        <v>62</v>
      </c>
      <c r="C38" s="155"/>
      <c r="D38" s="155"/>
      <c r="E38" s="155"/>
      <c r="F38" s="155"/>
      <c r="G38" s="155"/>
      <c r="H38" s="155"/>
      <c r="I38" s="155"/>
      <c r="J38" s="69"/>
      <c r="K38" s="80">
        <f>SUM(K39:K40)</f>
        <v>14647.5</v>
      </c>
      <c r="L38" s="68" t="s">
        <v>215</v>
      </c>
    </row>
    <row r="39" spans="1:12" s="16" customFormat="1" ht="22.5" customHeight="1">
      <c r="A39" s="51">
        <v>15</v>
      </c>
      <c r="B39" s="81" t="s">
        <v>79</v>
      </c>
      <c r="C39" s="81" t="s">
        <v>86</v>
      </c>
      <c r="D39" s="84" t="s">
        <v>96</v>
      </c>
      <c r="E39" s="51">
        <v>334959498</v>
      </c>
      <c r="F39" s="57">
        <v>3.47</v>
      </c>
      <c r="G39" s="58">
        <v>93</v>
      </c>
      <c r="H39" s="51" t="str">
        <f>IF(AND(F39&gt;=3.6,F39&lt;=4,G39&gt;=90,G39&lt;=100),"Xuất sắc",IF(AND(F39&gt;=3.2,F39&lt;=4,G39&gt;=80,G39&lt;=100),"Giỏi",IF(AND(F39&gt;=2.5,F39&lt;=10,G39&gt;=65,G39&lt;=100),"Khá","Không đạt học bổng")))</f>
        <v>Giỏi</v>
      </c>
      <c r="I39" s="59">
        <f>IF(H39="khá",100,IF(H39="giỏi",110,120))</f>
        <v>110</v>
      </c>
      <c r="J39" s="73">
        <f>465*15</f>
        <v>6975</v>
      </c>
      <c r="K39" s="73">
        <f>I39/100*J39</f>
        <v>7672.500000000001</v>
      </c>
      <c r="L39" s="41"/>
    </row>
    <row r="40" spans="1:12" s="16" customFormat="1" ht="22.5" customHeight="1">
      <c r="A40" s="51">
        <v>16</v>
      </c>
      <c r="B40" s="102">
        <v>110417210</v>
      </c>
      <c r="C40" s="81" t="s">
        <v>205</v>
      </c>
      <c r="D40" s="84" t="s">
        <v>222</v>
      </c>
      <c r="E40" s="51">
        <v>321732867</v>
      </c>
      <c r="F40" s="57">
        <v>3.74</v>
      </c>
      <c r="G40" s="58">
        <v>71</v>
      </c>
      <c r="H40" s="51" t="str">
        <f>IF(AND(F40&gt;=3.6,F40&lt;=4,G40&gt;=90,G40&lt;=100),"Xuất sắc",IF(AND(F40&gt;=3.2,F40&lt;=4,G40&gt;=80,G40&lt;=100),"Giỏi",IF(AND(F40&gt;=2.5,F40&lt;=10,G40&gt;=65,G40&lt;=100),"Khá","Không đạt học bổng")))</f>
        <v>Khá</v>
      </c>
      <c r="I40" s="59">
        <f>IF(H40="khá",100,IF(H40="giỏi",110,120))</f>
        <v>100</v>
      </c>
      <c r="J40" s="73">
        <f>465*15</f>
        <v>6975</v>
      </c>
      <c r="K40" s="73">
        <f>I40/100*J40</f>
        <v>6975</v>
      </c>
      <c r="L40" s="41"/>
    </row>
    <row r="41" spans="1:12" s="16" customFormat="1" ht="22.5" customHeight="1">
      <c r="A41" s="152" t="s">
        <v>97</v>
      </c>
      <c r="B41" s="153"/>
      <c r="C41" s="153"/>
      <c r="D41" s="153"/>
      <c r="E41" s="153"/>
      <c r="F41" s="153"/>
      <c r="G41" s="153"/>
      <c r="H41" s="153"/>
      <c r="I41" s="153"/>
      <c r="J41" s="154"/>
      <c r="K41" s="89">
        <f>SUM(K42,K46,K49,K52,K56)</f>
        <v>94162.5</v>
      </c>
      <c r="L41" s="65"/>
    </row>
    <row r="42" spans="1:12" s="16" customFormat="1" ht="22.5" customHeight="1">
      <c r="A42" s="66" t="s">
        <v>35</v>
      </c>
      <c r="B42" s="155" t="s">
        <v>102</v>
      </c>
      <c r="C42" s="155"/>
      <c r="D42" s="155"/>
      <c r="E42" s="155"/>
      <c r="F42" s="155"/>
      <c r="G42" s="155"/>
      <c r="H42" s="155"/>
      <c r="I42" s="155"/>
      <c r="J42" s="69"/>
      <c r="K42" s="80">
        <f>SUM(K43:K45)</f>
        <v>23017.500000000004</v>
      </c>
      <c r="L42" s="68" t="s">
        <v>216</v>
      </c>
    </row>
    <row r="43" spans="1:12" s="16" customFormat="1" ht="22.5" customHeight="1">
      <c r="A43" s="51">
        <v>17</v>
      </c>
      <c r="B43" s="84" t="s">
        <v>141</v>
      </c>
      <c r="C43" s="81" t="s">
        <v>142</v>
      </c>
      <c r="D43" s="84" t="s">
        <v>170</v>
      </c>
      <c r="E43" s="51">
        <v>335002075</v>
      </c>
      <c r="F43" s="57">
        <v>3.38</v>
      </c>
      <c r="G43" s="58">
        <v>98</v>
      </c>
      <c r="H43" s="51" t="str">
        <f>IF(AND(F43&gt;=3.6,F43&lt;=4,G43&gt;=90,G43&lt;=100),"Xuất sắc",IF(AND(F43&gt;=3.2,F43&lt;=4,G43&gt;=80,G43&lt;=100),"Giỏi",IF(AND(F43&gt;=2.5,F43&lt;=10,G43&gt;=65,G43&lt;=100),"Khá","Không đạt học bổng")))</f>
        <v>Giỏi</v>
      </c>
      <c r="I43" s="59">
        <f>IF(H43="khá",100,IF(H43="giỏi",110,120))</f>
        <v>110</v>
      </c>
      <c r="J43" s="73">
        <f>465*15</f>
        <v>6975</v>
      </c>
      <c r="K43" s="73">
        <f>I43/100*J43</f>
        <v>7672.500000000001</v>
      </c>
      <c r="L43" s="55"/>
    </row>
    <row r="44" spans="1:12" s="16" customFormat="1" ht="22.5" customHeight="1">
      <c r="A44" s="51">
        <v>18</v>
      </c>
      <c r="B44" s="84" t="s">
        <v>119</v>
      </c>
      <c r="C44" s="81" t="s">
        <v>120</v>
      </c>
      <c r="D44" s="84" t="s">
        <v>134</v>
      </c>
      <c r="E44" s="51">
        <v>334957674</v>
      </c>
      <c r="F44" s="57">
        <v>3.55</v>
      </c>
      <c r="G44" s="58">
        <v>91</v>
      </c>
      <c r="H44" s="51" t="str">
        <f>IF(AND(F44&gt;=3.6,F44&lt;=4,G44&gt;=90,G44&lt;=100),"Xuất sắc",IF(AND(F44&gt;=3.2,F44&lt;=4,G44&gt;=80,G44&lt;=100),"Giỏi",IF(AND(F44&gt;=2.5,F44&lt;=10,G44&gt;=65,G44&lt;=100),"Khá","Không đạt học bổng")))</f>
        <v>Giỏi</v>
      </c>
      <c r="I44" s="59">
        <f>IF(H44="khá",100,IF(H44="giỏi",110,120))</f>
        <v>110</v>
      </c>
      <c r="J44" s="73">
        <f>465*15</f>
        <v>6975</v>
      </c>
      <c r="K44" s="73">
        <f>I44/100*J44</f>
        <v>7672.500000000001</v>
      </c>
      <c r="L44" s="45"/>
    </row>
    <row r="45" spans="1:12" s="16" customFormat="1" ht="22.5" customHeight="1">
      <c r="A45" s="51">
        <v>19</v>
      </c>
      <c r="B45" s="84" t="s">
        <v>143</v>
      </c>
      <c r="C45" s="81" t="s">
        <v>144</v>
      </c>
      <c r="D45" s="84" t="s">
        <v>167</v>
      </c>
      <c r="E45" s="51">
        <v>335014791</v>
      </c>
      <c r="F45" s="57">
        <v>3.37</v>
      </c>
      <c r="G45" s="58">
        <v>100</v>
      </c>
      <c r="H45" s="51" t="str">
        <f>IF(AND(F45&gt;=3.6,F45&lt;=4,G45&gt;=90,G45&lt;=100),"Xuất sắc",IF(AND(F45&gt;=3.2,F45&lt;=4,G45&gt;=80,G45&lt;=100),"Giỏi",IF(AND(F45&gt;=2.5,F45&lt;=10,G45&gt;=65,G45&lt;=100),"Khá","Không đạt học bổng")))</f>
        <v>Giỏi</v>
      </c>
      <c r="I45" s="59">
        <f>IF(H45="khá",100,IF(H45="giỏi",110,120))</f>
        <v>110</v>
      </c>
      <c r="J45" s="73">
        <f>465*15</f>
        <v>6975</v>
      </c>
      <c r="K45" s="73">
        <f>I45/100*J45</f>
        <v>7672.500000000001</v>
      </c>
      <c r="L45" s="45"/>
    </row>
    <row r="46" spans="1:12" s="16" customFormat="1" ht="22.5" customHeight="1">
      <c r="A46" s="66" t="s">
        <v>36</v>
      </c>
      <c r="B46" s="155" t="s">
        <v>101</v>
      </c>
      <c r="C46" s="155"/>
      <c r="D46" s="155"/>
      <c r="E46" s="155"/>
      <c r="F46" s="155"/>
      <c r="G46" s="155"/>
      <c r="H46" s="155"/>
      <c r="I46" s="155"/>
      <c r="J46" s="69"/>
      <c r="K46" s="80">
        <f>SUM(K47:K48)</f>
        <v>16042.5</v>
      </c>
      <c r="L46" s="70" t="s">
        <v>39</v>
      </c>
    </row>
    <row r="47" spans="1:12" s="16" customFormat="1" ht="22.5" customHeight="1">
      <c r="A47" s="51">
        <v>20</v>
      </c>
      <c r="B47" s="84" t="s">
        <v>121</v>
      </c>
      <c r="C47" s="82" t="s">
        <v>122</v>
      </c>
      <c r="D47" s="85" t="s">
        <v>132</v>
      </c>
      <c r="E47" s="51">
        <v>335016890</v>
      </c>
      <c r="F47" s="57">
        <v>3.61</v>
      </c>
      <c r="G47" s="58">
        <v>84</v>
      </c>
      <c r="H47" s="51" t="str">
        <f>IF(AND(F47&gt;=3.6,F47&lt;=4,G47&gt;=90,G47&lt;=100),"Xuất sắc",IF(AND(F47&gt;=3.2,F47&lt;=4,G47&gt;=80,G47&lt;=100),"Giỏi",IF(AND(F47&gt;=2.5,F47&lt;=10,G47&gt;=65,G47&lt;=100),"Khá","Không đạt học bổng")))</f>
        <v>Giỏi</v>
      </c>
      <c r="I47" s="59">
        <f>IF(H47="khá",100,IF(H47="giỏi",110,120))</f>
        <v>110</v>
      </c>
      <c r="J47" s="73">
        <f>465*15</f>
        <v>6975</v>
      </c>
      <c r="K47" s="73">
        <f>I47/100*J47</f>
        <v>7672.500000000001</v>
      </c>
      <c r="L47" s="41"/>
    </row>
    <row r="48" spans="1:12" s="16" customFormat="1" ht="22.5" customHeight="1">
      <c r="A48" s="51">
        <v>21</v>
      </c>
      <c r="B48" s="84" t="s">
        <v>123</v>
      </c>
      <c r="C48" s="82" t="s">
        <v>124</v>
      </c>
      <c r="D48" s="85" t="s">
        <v>133</v>
      </c>
      <c r="E48" s="51">
        <v>335022053</v>
      </c>
      <c r="F48" s="57">
        <v>3.61</v>
      </c>
      <c r="G48" s="58">
        <v>93</v>
      </c>
      <c r="H48" s="51" t="str">
        <f>IF(AND(F48&gt;=3.6,F48&lt;=4,G48&gt;=90,G48&lt;=100),"Xuất sắc",IF(AND(F48&gt;=3.2,F48&lt;=4,G48&gt;=80,G48&lt;=100),"Giỏi",IF(AND(F48&gt;=2.5,F48&lt;=10,G48&gt;=65,G48&lt;=100),"Khá","Không đạt học bổng")))</f>
        <v>Xuất sắc</v>
      </c>
      <c r="I48" s="59">
        <f>IF(H48="khá",100,IF(H48="giỏi",110,120))</f>
        <v>120</v>
      </c>
      <c r="J48" s="73">
        <f>465*15</f>
        <v>6975</v>
      </c>
      <c r="K48" s="73">
        <f>I48/100*J48</f>
        <v>8370</v>
      </c>
      <c r="L48" s="41"/>
    </row>
    <row r="49" spans="1:12" s="16" customFormat="1" ht="22.5" customHeight="1">
      <c r="A49" s="66" t="s">
        <v>47</v>
      </c>
      <c r="B49" s="155" t="s">
        <v>100</v>
      </c>
      <c r="C49" s="155"/>
      <c r="D49" s="155"/>
      <c r="E49" s="155"/>
      <c r="F49" s="155"/>
      <c r="G49" s="155"/>
      <c r="H49" s="155"/>
      <c r="I49" s="155"/>
      <c r="J49" s="69"/>
      <c r="K49" s="80">
        <f>SUM(K50:K51)</f>
        <v>16042.5</v>
      </c>
      <c r="L49" s="68" t="s">
        <v>118</v>
      </c>
    </row>
    <row r="50" spans="1:12" s="16" customFormat="1" ht="22.5" customHeight="1">
      <c r="A50" s="51">
        <v>22</v>
      </c>
      <c r="B50" s="84" t="s">
        <v>128</v>
      </c>
      <c r="C50" s="81" t="s">
        <v>125</v>
      </c>
      <c r="D50" s="85" t="s">
        <v>135</v>
      </c>
      <c r="E50" s="51">
        <v>334992618</v>
      </c>
      <c r="F50" s="57">
        <v>3.66</v>
      </c>
      <c r="G50" s="58">
        <v>100</v>
      </c>
      <c r="H50" s="51" t="str">
        <f>IF(AND(F50&gt;=3.6,F50&lt;=4,G50&gt;=90,G50&lt;=100),"Xuất sắc",IF(AND(F50&gt;=3.2,F50&lt;=4,G50&gt;=80,G50&lt;=100),"Giỏi",IF(AND(F50&gt;=2.5,F50&lt;=10,G50&gt;=65,G50&lt;=100),"Khá","Không đạt học bổng")))</f>
        <v>Xuất sắc</v>
      </c>
      <c r="I50" s="59">
        <f>IF(H50="khá",100,IF(H50="giỏi",110,120))</f>
        <v>120</v>
      </c>
      <c r="J50" s="73">
        <f>465*15</f>
        <v>6975</v>
      </c>
      <c r="K50" s="73">
        <f>I50/100*J50</f>
        <v>8370</v>
      </c>
      <c r="L50" s="41"/>
    </row>
    <row r="51" spans="1:12" s="16" customFormat="1" ht="22.5" customHeight="1">
      <c r="A51" s="51">
        <v>23</v>
      </c>
      <c r="B51" s="84" t="s">
        <v>206</v>
      </c>
      <c r="C51" s="81" t="s">
        <v>207</v>
      </c>
      <c r="D51" s="85" t="s">
        <v>255</v>
      </c>
      <c r="E51" s="51">
        <v>334961911</v>
      </c>
      <c r="F51" s="57">
        <v>3.53</v>
      </c>
      <c r="G51" s="58">
        <v>91</v>
      </c>
      <c r="H51" s="51" t="str">
        <f>IF(AND(F51&gt;=3.6,F51&lt;=4,G51&gt;=90,G51&lt;=100),"Xuất sắc",IF(AND(F51&gt;=3.2,F51&lt;=4,G51&gt;=80,G51&lt;=100),"Giỏi",IF(AND(F51&gt;=2.5,F51&lt;=10,G51&gt;=65,G51&lt;=100),"Khá","Không đạt học bổng")))</f>
        <v>Giỏi</v>
      </c>
      <c r="I51" s="59">
        <f>IF(H51="khá",100,IF(H51="giỏi",110,120))</f>
        <v>110</v>
      </c>
      <c r="J51" s="73">
        <f>465*15</f>
        <v>6975</v>
      </c>
      <c r="K51" s="73">
        <f>I51/100*J51</f>
        <v>7672.500000000001</v>
      </c>
      <c r="L51" s="41"/>
    </row>
    <row r="52" spans="1:12" s="16" customFormat="1" ht="22.5" customHeight="1">
      <c r="A52" s="32" t="s">
        <v>63</v>
      </c>
      <c r="B52" s="155" t="s">
        <v>99</v>
      </c>
      <c r="C52" s="155"/>
      <c r="D52" s="155"/>
      <c r="E52" s="155"/>
      <c r="F52" s="155"/>
      <c r="G52" s="155"/>
      <c r="H52" s="155"/>
      <c r="I52" s="155"/>
      <c r="J52" s="67"/>
      <c r="K52" s="80">
        <f>SUM(K53:K55)</f>
        <v>23715</v>
      </c>
      <c r="L52" s="68" t="s">
        <v>216</v>
      </c>
    </row>
    <row r="53" spans="1:12" s="16" customFormat="1" ht="22.5" customHeight="1">
      <c r="A53" s="41">
        <v>24</v>
      </c>
      <c r="B53" s="84" t="s">
        <v>126</v>
      </c>
      <c r="C53" s="81" t="s">
        <v>127</v>
      </c>
      <c r="D53" s="84" t="s">
        <v>131</v>
      </c>
      <c r="E53" s="51">
        <v>334963963</v>
      </c>
      <c r="F53" s="57">
        <v>3.71</v>
      </c>
      <c r="G53" s="58">
        <v>94</v>
      </c>
      <c r="H53" s="51" t="str">
        <f>IF(AND(F53&gt;=3.6,F53&lt;=4,G53&gt;=90,G53&lt;=100),"Xuất sắc",IF(AND(F53&gt;=3.2,F53&lt;=4,G53&gt;=80,G53&lt;=100),"Giỏi",IF(AND(F53&gt;=2.5,F53&lt;=10,G53&gt;=65,G53&lt;=100),"Khá","Không đạt học bổng")))</f>
        <v>Xuất sắc</v>
      </c>
      <c r="I53" s="59">
        <f>IF(H53="khá",100,IF(H53="giỏi",110,120))</f>
        <v>120</v>
      </c>
      <c r="J53" s="73">
        <f>465*15</f>
        <v>6975</v>
      </c>
      <c r="K53" s="73">
        <f>I53/100*J53</f>
        <v>8370</v>
      </c>
      <c r="L53" s="41"/>
    </row>
    <row r="54" spans="1:12" s="16" customFormat="1" ht="22.5" customHeight="1">
      <c r="A54" s="41">
        <v>25</v>
      </c>
      <c r="B54" s="84" t="s">
        <v>208</v>
      </c>
      <c r="C54" s="81" t="s">
        <v>209</v>
      </c>
      <c r="D54" s="84" t="s">
        <v>221</v>
      </c>
      <c r="E54" s="51">
        <v>321735480</v>
      </c>
      <c r="F54" s="57">
        <v>3.58</v>
      </c>
      <c r="G54" s="58">
        <v>88</v>
      </c>
      <c r="H54" s="51" t="str">
        <f>IF(AND(F54&gt;=3.6,F54&lt;=4,G54&gt;=90,G54&lt;=100),"Xuất sắc",IF(AND(F54&gt;=3.2,F54&lt;=4,G54&gt;=80,G54&lt;=100),"Giỏi",IF(AND(F54&gt;=2.5,F54&lt;=10,G54&gt;=65,G54&lt;=100),"Khá","Không đạt học bổng")))</f>
        <v>Giỏi</v>
      </c>
      <c r="I54" s="59">
        <f>IF(H54="khá",100,IF(H54="giỏi",110,120))</f>
        <v>110</v>
      </c>
      <c r="J54" s="73">
        <f>465*15</f>
        <v>6975</v>
      </c>
      <c r="K54" s="73">
        <f>I54/100*J54</f>
        <v>7672.500000000001</v>
      </c>
      <c r="L54" s="45"/>
    </row>
    <row r="55" spans="1:12" s="16" customFormat="1" ht="22.5" customHeight="1">
      <c r="A55" s="41">
        <v>26</v>
      </c>
      <c r="B55" s="84" t="s">
        <v>254</v>
      </c>
      <c r="C55" s="81" t="s">
        <v>253</v>
      </c>
      <c r="D55" s="84"/>
      <c r="E55" s="51"/>
      <c r="F55" s="57">
        <v>3.5</v>
      </c>
      <c r="G55" s="58">
        <v>89</v>
      </c>
      <c r="H55" s="51" t="str">
        <f>IF(AND(F55&gt;=3.6,F55&lt;=4,G55&gt;=90,G55&lt;=100),"Xuất sắc",IF(AND(F55&gt;=3.2,F55&lt;=4,G55&gt;=80,G55&lt;=100),"Giỏi",IF(AND(F55&gt;=2.5,F55&lt;=10,G55&gt;=65,G55&lt;=100),"Khá","Không đạt học bổng")))</f>
        <v>Giỏi</v>
      </c>
      <c r="I55" s="59">
        <f>IF(H55="khá",100,IF(H55="giỏi",110,120))</f>
        <v>110</v>
      </c>
      <c r="J55" s="73">
        <f>465*15</f>
        <v>6975</v>
      </c>
      <c r="K55" s="73">
        <f>I55/100*J55</f>
        <v>7672.500000000001</v>
      </c>
      <c r="L55" s="45"/>
    </row>
    <row r="56" spans="1:12" s="16" customFormat="1" ht="22.5" customHeight="1">
      <c r="A56" s="32" t="s">
        <v>185</v>
      </c>
      <c r="B56" s="155" t="s">
        <v>98</v>
      </c>
      <c r="C56" s="155"/>
      <c r="D56" s="155"/>
      <c r="E56" s="155"/>
      <c r="F56" s="155"/>
      <c r="G56" s="155"/>
      <c r="H56" s="155"/>
      <c r="I56" s="155"/>
      <c r="J56" s="67"/>
      <c r="K56" s="80">
        <f>SUM(K57:K58)</f>
        <v>15345.000000000002</v>
      </c>
      <c r="L56" s="68" t="s">
        <v>213</v>
      </c>
    </row>
    <row r="57" spans="1:12" s="16" customFormat="1" ht="22.5" customHeight="1">
      <c r="A57" s="41">
        <v>27</v>
      </c>
      <c r="B57" s="84" t="s">
        <v>145</v>
      </c>
      <c r="C57" s="81" t="s">
        <v>146</v>
      </c>
      <c r="D57" s="84" t="s">
        <v>165</v>
      </c>
      <c r="E57" s="51">
        <v>334972063</v>
      </c>
      <c r="F57" s="57">
        <v>3.58</v>
      </c>
      <c r="G57" s="58">
        <v>98</v>
      </c>
      <c r="H57" s="51" t="str">
        <f>IF(AND(F57&gt;=3.6,F57&lt;=4,G57&gt;=90,G57&lt;=100),"Xuất sắc",IF(AND(F57&gt;=3.2,F57&lt;=4,G57&gt;=80,G57&lt;=100),"Giỏi",IF(AND(F57&gt;=2.5,F57&lt;=10,G57&gt;=65,G57&lt;=100),"Khá","Không đạt học bổng")))</f>
        <v>Giỏi</v>
      </c>
      <c r="I57" s="59">
        <f>IF(H57="khá",100,IF(H57="giỏi",110,120))</f>
        <v>110</v>
      </c>
      <c r="J57" s="73">
        <f>465*15</f>
        <v>6975</v>
      </c>
      <c r="K57" s="73">
        <f>I57/100*J57</f>
        <v>7672.500000000001</v>
      </c>
      <c r="L57" s="41"/>
    </row>
    <row r="58" spans="1:12" s="16" customFormat="1" ht="22.5" customHeight="1">
      <c r="A58" s="41">
        <v>28</v>
      </c>
      <c r="B58" s="84" t="s">
        <v>147</v>
      </c>
      <c r="C58" s="81" t="s">
        <v>148</v>
      </c>
      <c r="D58" s="84" t="s">
        <v>164</v>
      </c>
      <c r="E58" s="51">
        <v>334995687</v>
      </c>
      <c r="F58" s="57">
        <v>3.55</v>
      </c>
      <c r="G58" s="58">
        <v>92</v>
      </c>
      <c r="H58" s="51" t="str">
        <f>IF(AND(F58&gt;=3.6,F58&lt;=4,G58&gt;=90,G58&lt;=100),"Xuất sắc",IF(AND(F58&gt;=3.2,F58&lt;=4,G58&gt;=80,G58&lt;=100),"Giỏi",IF(AND(F58&gt;=2.5,F58&lt;=10,G58&gt;=65,G58&lt;=100),"Khá","Không đạt học bổng")))</f>
        <v>Giỏi</v>
      </c>
      <c r="I58" s="59">
        <f>IF(H58="khá",100,IF(H58="giỏi",110,120))</f>
        <v>110</v>
      </c>
      <c r="J58" s="73">
        <f>465*15</f>
        <v>6975</v>
      </c>
      <c r="K58" s="73">
        <f>I58/100*J58</f>
        <v>7672.500000000001</v>
      </c>
      <c r="L58" s="41"/>
    </row>
    <row r="59" spans="1:12" s="16" customFormat="1" ht="22.5" customHeight="1">
      <c r="A59" s="152" t="s">
        <v>179</v>
      </c>
      <c r="B59" s="153"/>
      <c r="C59" s="153"/>
      <c r="D59" s="153"/>
      <c r="E59" s="153"/>
      <c r="F59" s="153"/>
      <c r="G59" s="153"/>
      <c r="H59" s="153"/>
      <c r="I59" s="153"/>
      <c r="J59" s="154"/>
      <c r="K59" s="89">
        <f>SUM(K60,K63,K67,K70,K73)</f>
        <v>80212.5</v>
      </c>
      <c r="L59" s="65"/>
    </row>
    <row r="60" spans="1:12" s="16" customFormat="1" ht="22.5" customHeight="1">
      <c r="A60" s="32" t="s">
        <v>171</v>
      </c>
      <c r="B60" s="155" t="s">
        <v>180</v>
      </c>
      <c r="C60" s="155"/>
      <c r="D60" s="155"/>
      <c r="E60" s="155"/>
      <c r="F60" s="155"/>
      <c r="G60" s="155"/>
      <c r="H60" s="155"/>
      <c r="I60" s="155"/>
      <c r="J60" s="67"/>
      <c r="K60" s="80">
        <f>SUM(K61:K62)</f>
        <v>13950</v>
      </c>
      <c r="L60" s="68" t="s">
        <v>38</v>
      </c>
    </row>
    <row r="61" spans="1:12" s="16" customFormat="1" ht="22.5" customHeight="1">
      <c r="A61" s="41">
        <v>29</v>
      </c>
      <c r="B61" s="84" t="s">
        <v>223</v>
      </c>
      <c r="C61" s="81" t="s">
        <v>224</v>
      </c>
      <c r="D61" s="84"/>
      <c r="E61" s="51"/>
      <c r="F61" s="57">
        <v>3.13</v>
      </c>
      <c r="G61" s="58">
        <v>72</v>
      </c>
      <c r="H61" s="51" t="str">
        <f>IF(AND(F61&gt;=3.6,F61&lt;=4,G61&gt;=90,G61&lt;=100),"Xuất sắc",IF(AND(F61&gt;=3.2,F61&lt;=4,G61&gt;=80,G61&lt;=100),"Giỏi",IF(AND(F61&gt;=2.5,F61&lt;=10,G61&gt;=65,G61&lt;=100),"Khá","Không đạt học bổng")))</f>
        <v>Khá</v>
      </c>
      <c r="I61" s="59">
        <f>IF(H61="khá",100,IF(H61="giỏi",110,120))</f>
        <v>100</v>
      </c>
      <c r="J61" s="73">
        <f>465*15</f>
        <v>6975</v>
      </c>
      <c r="K61" s="73">
        <f>I61/100*J61</f>
        <v>6975</v>
      </c>
      <c r="L61" s="55"/>
    </row>
    <row r="62" spans="1:12" s="16" customFormat="1" ht="22.5" customHeight="1">
      <c r="A62" s="41">
        <v>30</v>
      </c>
      <c r="B62" s="84" t="s">
        <v>225</v>
      </c>
      <c r="C62" s="81" t="s">
        <v>226</v>
      </c>
      <c r="D62" s="84"/>
      <c r="E62" s="51"/>
      <c r="F62" s="57">
        <v>3.08</v>
      </c>
      <c r="G62" s="58">
        <v>87</v>
      </c>
      <c r="H62" s="51" t="str">
        <f>IF(AND(F62&gt;=3.6,F62&lt;=4,G62&gt;=90,G62&lt;=100),"Xuất sắc",IF(AND(F62&gt;=3.2,F62&lt;=4,G62&gt;=80,G62&lt;=100),"Giỏi",IF(AND(F62&gt;=2.5,F62&lt;=10,G62&gt;=65,G62&lt;=100),"Khá","Không đạt học bổng")))</f>
        <v>Khá</v>
      </c>
      <c r="I62" s="59">
        <f>IF(H62="khá",100,IF(H62="giỏi",110,120))</f>
        <v>100</v>
      </c>
      <c r="J62" s="73">
        <f>465*15</f>
        <v>6975</v>
      </c>
      <c r="K62" s="73">
        <f>I62/100*J62</f>
        <v>6975</v>
      </c>
      <c r="L62" s="45"/>
    </row>
    <row r="63" spans="1:12" s="16" customFormat="1" ht="22.5" customHeight="1">
      <c r="A63" s="32" t="s">
        <v>172</v>
      </c>
      <c r="B63" s="155" t="s">
        <v>181</v>
      </c>
      <c r="C63" s="155"/>
      <c r="D63" s="155"/>
      <c r="E63" s="155"/>
      <c r="F63" s="155"/>
      <c r="G63" s="155"/>
      <c r="H63" s="155"/>
      <c r="I63" s="155"/>
      <c r="J63" s="67"/>
      <c r="K63" s="80">
        <f>SUM(K64:K66)</f>
        <v>20925</v>
      </c>
      <c r="L63" s="70" t="s">
        <v>217</v>
      </c>
    </row>
    <row r="64" spans="1:12" s="16" customFormat="1" ht="22.5" customHeight="1">
      <c r="A64" s="41">
        <v>31</v>
      </c>
      <c r="B64" s="84" t="s">
        <v>227</v>
      </c>
      <c r="C64" s="82" t="s">
        <v>228</v>
      </c>
      <c r="D64" s="85"/>
      <c r="E64" s="51"/>
      <c r="F64" s="57">
        <v>3.04</v>
      </c>
      <c r="G64" s="58">
        <v>80</v>
      </c>
      <c r="H64" s="51" t="str">
        <f>IF(AND(F64&gt;=3.6,F64&lt;=4,G64&gt;=90,G64&lt;=100),"Xuất sắc",IF(AND(F64&gt;=3.2,F64&lt;=4,G64&gt;=80,G64&lt;=100),"Giỏi",IF(AND(F64&gt;=2.5,F64&lt;=10,G64&gt;=65,G64&lt;=100),"Khá","Không đạt học bổng")))</f>
        <v>Khá</v>
      </c>
      <c r="I64" s="59">
        <f>IF(H64="khá",100,IF(H64="giỏi",110,120))</f>
        <v>100</v>
      </c>
      <c r="J64" s="73">
        <f>465*15</f>
        <v>6975</v>
      </c>
      <c r="K64" s="73">
        <f>I64/100*J64</f>
        <v>6975</v>
      </c>
      <c r="L64" s="41"/>
    </row>
    <row r="65" spans="1:12" s="16" customFormat="1" ht="22.5" customHeight="1">
      <c r="A65" s="41">
        <v>32</v>
      </c>
      <c r="B65" s="84" t="s">
        <v>229</v>
      </c>
      <c r="C65" s="81" t="s">
        <v>230</v>
      </c>
      <c r="D65" s="84"/>
      <c r="E65" s="51"/>
      <c r="F65" s="57">
        <v>2.88</v>
      </c>
      <c r="G65" s="58">
        <v>66</v>
      </c>
      <c r="H65" s="51" t="str">
        <f>IF(AND(F65&gt;=3.6,F65&lt;=4,G65&gt;=90,G65&lt;=100),"Xuất sắc",IF(AND(F65&gt;=3.2,F65&lt;=4,G65&gt;=80,G65&lt;=100),"Giỏi",IF(AND(F65&gt;=2.5,F65&lt;=10,G65&gt;=65,G65&lt;=100),"Khá","Không đạt học bổng")))</f>
        <v>Khá</v>
      </c>
      <c r="I65" s="59">
        <f>IF(H65="khá",100,IF(H65="giỏi",110,120))</f>
        <v>100</v>
      </c>
      <c r="J65" s="73">
        <f>465*15</f>
        <v>6975</v>
      </c>
      <c r="K65" s="73">
        <f>I65/100*J65</f>
        <v>6975</v>
      </c>
      <c r="L65" s="45"/>
    </row>
    <row r="66" spans="1:12" s="16" customFormat="1" ht="22.5" customHeight="1">
      <c r="A66" s="41">
        <v>33</v>
      </c>
      <c r="B66" s="84" t="s">
        <v>231</v>
      </c>
      <c r="C66" s="82" t="s">
        <v>232</v>
      </c>
      <c r="D66" s="85"/>
      <c r="E66" s="51"/>
      <c r="F66" s="57">
        <v>2.58</v>
      </c>
      <c r="G66" s="58">
        <v>69</v>
      </c>
      <c r="H66" s="51" t="str">
        <f>IF(AND(F66&gt;=3.6,F66&lt;=4,G66&gt;=90,G66&lt;=100),"Xuất sắc",IF(AND(F66&gt;=3.2,F66&lt;=4,G66&gt;=80,G66&lt;=100),"Giỏi",IF(AND(F66&gt;=2.5,F66&lt;=10,G66&gt;=65,G66&lt;=100),"Khá","Không đạt học bổng")))</f>
        <v>Khá</v>
      </c>
      <c r="I66" s="59">
        <f>IF(H66="khá",100,IF(H66="giỏi",110,120))</f>
        <v>100</v>
      </c>
      <c r="J66" s="73">
        <f>465*15</f>
        <v>6975</v>
      </c>
      <c r="K66" s="73">
        <f>I66/100*J66</f>
        <v>6975</v>
      </c>
      <c r="L66" s="41"/>
    </row>
    <row r="67" spans="1:12" s="16" customFormat="1" ht="22.5" customHeight="1">
      <c r="A67" s="32" t="s">
        <v>173</v>
      </c>
      <c r="B67" s="155" t="s">
        <v>182</v>
      </c>
      <c r="C67" s="155"/>
      <c r="D67" s="155"/>
      <c r="E67" s="155"/>
      <c r="F67" s="155"/>
      <c r="G67" s="155"/>
      <c r="H67" s="155"/>
      <c r="I67" s="155"/>
      <c r="J67" s="67"/>
      <c r="K67" s="80">
        <f>SUM(K68:K69)</f>
        <v>14647.5</v>
      </c>
      <c r="L67" s="68" t="s">
        <v>118</v>
      </c>
    </row>
    <row r="68" spans="1:12" s="16" customFormat="1" ht="22.5" customHeight="1">
      <c r="A68" s="41">
        <v>34</v>
      </c>
      <c r="B68" s="84" t="s">
        <v>233</v>
      </c>
      <c r="C68" s="81" t="s">
        <v>234</v>
      </c>
      <c r="D68" s="85"/>
      <c r="E68" s="51"/>
      <c r="F68" s="57">
        <v>3.21</v>
      </c>
      <c r="G68" s="58">
        <v>81</v>
      </c>
      <c r="H68" s="51" t="str">
        <f>IF(AND(F68&gt;=3.6,F68&lt;=4,G68&gt;=90,G68&lt;=100),"Xuất sắc",IF(AND(F68&gt;=3.2,F68&lt;=4,G68&gt;=80,G68&lt;=100),"Giỏi",IF(AND(F68&gt;=2.5,F68&lt;=10,G68&gt;=65,G68&lt;=100),"Khá","Không đạt học bổng")))</f>
        <v>Giỏi</v>
      </c>
      <c r="I68" s="59">
        <f>IF(H68="khá",100,IF(H68="giỏi",110,120))</f>
        <v>110</v>
      </c>
      <c r="J68" s="73">
        <f>465*15</f>
        <v>6975</v>
      </c>
      <c r="K68" s="73">
        <f>I68/100*J68</f>
        <v>7672.500000000001</v>
      </c>
      <c r="L68" s="41"/>
    </row>
    <row r="69" spans="1:12" s="16" customFormat="1" ht="22.5" customHeight="1">
      <c r="A69" s="41">
        <v>35</v>
      </c>
      <c r="B69" s="84" t="s">
        <v>235</v>
      </c>
      <c r="C69" s="81" t="s">
        <v>236</v>
      </c>
      <c r="D69" s="85"/>
      <c r="E69" s="51"/>
      <c r="F69" s="57">
        <v>3.08</v>
      </c>
      <c r="G69" s="58">
        <v>69</v>
      </c>
      <c r="H69" s="51" t="str">
        <f>IF(AND(F69&gt;=3.6,F69&lt;=4,G69&gt;=90,G69&lt;=100),"Xuất sắc",IF(AND(F69&gt;=3.2,F69&lt;=4,G69&gt;=80,G69&lt;=100),"Giỏi",IF(AND(F69&gt;=2.5,F69&lt;=10,G69&gt;=65,G69&lt;=100),"Khá","Không đạt học bổng")))</f>
        <v>Khá</v>
      </c>
      <c r="I69" s="59">
        <f>IF(H69="khá",100,IF(H69="giỏi",110,120))</f>
        <v>100</v>
      </c>
      <c r="J69" s="73">
        <f>465*15</f>
        <v>6975</v>
      </c>
      <c r="K69" s="73">
        <f>I69/100*J69</f>
        <v>6975</v>
      </c>
      <c r="L69" s="41"/>
    </row>
    <row r="70" spans="1:12" s="16" customFormat="1" ht="22.5" customHeight="1">
      <c r="A70" s="32" t="s">
        <v>174</v>
      </c>
      <c r="B70" s="155" t="s">
        <v>183</v>
      </c>
      <c r="C70" s="155"/>
      <c r="D70" s="155"/>
      <c r="E70" s="155"/>
      <c r="F70" s="155"/>
      <c r="G70" s="155"/>
      <c r="H70" s="155"/>
      <c r="I70" s="155"/>
      <c r="J70" s="67"/>
      <c r="K70" s="80">
        <f>SUM(K71:K72)</f>
        <v>14647.5</v>
      </c>
      <c r="L70" s="68" t="s">
        <v>140</v>
      </c>
    </row>
    <row r="71" spans="1:12" s="16" customFormat="1" ht="22.5" customHeight="1">
      <c r="A71" s="41">
        <v>36</v>
      </c>
      <c r="B71" s="84" t="s">
        <v>237</v>
      </c>
      <c r="C71" s="81" t="s">
        <v>238</v>
      </c>
      <c r="D71" s="85"/>
      <c r="E71" s="88"/>
      <c r="F71" s="57">
        <v>3.42</v>
      </c>
      <c r="G71" s="58">
        <v>77</v>
      </c>
      <c r="H71" s="51" t="str">
        <f>IF(AND(F71&gt;=3.6,F71&lt;=4,G71&gt;=90,G71&lt;=100),"Xuất sắc",IF(AND(F71&gt;=3.2,F71&lt;=4,G71&gt;=80,G71&lt;=100),"Giỏi",IF(AND(F71&gt;=2.5,F71&lt;=10,G71&gt;=65,G71&lt;=100),"Khá","Không đạt học bổng")))</f>
        <v>Khá</v>
      </c>
      <c r="I71" s="59">
        <f>IF(H71="khá",100,IF(H71="giỏi",110,120))</f>
        <v>100</v>
      </c>
      <c r="J71" s="73">
        <f>465*15</f>
        <v>6975</v>
      </c>
      <c r="K71" s="73">
        <f>I71/100*J71</f>
        <v>6975</v>
      </c>
      <c r="L71" s="41"/>
    </row>
    <row r="72" spans="1:12" s="16" customFormat="1" ht="22.5" customHeight="1">
      <c r="A72" s="41">
        <v>37</v>
      </c>
      <c r="B72" s="84" t="s">
        <v>239</v>
      </c>
      <c r="C72" s="81" t="s">
        <v>240</v>
      </c>
      <c r="D72" s="84"/>
      <c r="E72" s="51"/>
      <c r="F72" s="57">
        <v>3.38</v>
      </c>
      <c r="G72" s="58">
        <v>80</v>
      </c>
      <c r="H72" s="51" t="str">
        <f>IF(AND(F72&gt;=3.6,F72&lt;=4,G72&gt;=90,G72&lt;=100),"Xuất sắc",IF(AND(F72&gt;=3.2,F72&lt;=4,G72&gt;=80,G72&lt;=100),"Giỏi",IF(AND(F72&gt;=2.5,F72&lt;=10,G72&gt;=65,G72&lt;=100),"Khá","Không đạt học bổng")))</f>
        <v>Giỏi</v>
      </c>
      <c r="I72" s="59">
        <f>IF(H72="khá",100,IF(H72="giỏi",110,120))</f>
        <v>110</v>
      </c>
      <c r="J72" s="73">
        <f>465*15</f>
        <v>6975</v>
      </c>
      <c r="K72" s="73">
        <f>I72/100*J72</f>
        <v>7672.500000000001</v>
      </c>
      <c r="L72" s="45"/>
    </row>
    <row r="73" spans="1:12" s="16" customFormat="1" ht="22.5" customHeight="1">
      <c r="A73" s="32" t="s">
        <v>186</v>
      </c>
      <c r="B73" s="155" t="s">
        <v>184</v>
      </c>
      <c r="C73" s="155"/>
      <c r="D73" s="155"/>
      <c r="E73" s="155"/>
      <c r="F73" s="155"/>
      <c r="G73" s="155"/>
      <c r="H73" s="155"/>
      <c r="I73" s="155"/>
      <c r="J73" s="67"/>
      <c r="K73" s="80">
        <f>SUM(K74:K75)</f>
        <v>16042.5</v>
      </c>
      <c r="L73" s="68" t="s">
        <v>38</v>
      </c>
    </row>
    <row r="74" spans="1:12" s="16" customFormat="1" ht="22.5" customHeight="1">
      <c r="A74" s="41">
        <v>38</v>
      </c>
      <c r="B74" s="84" t="s">
        <v>241</v>
      </c>
      <c r="C74" s="81" t="s">
        <v>242</v>
      </c>
      <c r="D74" s="84"/>
      <c r="E74" s="51"/>
      <c r="F74" s="57">
        <v>3.88</v>
      </c>
      <c r="G74" s="58">
        <v>94</v>
      </c>
      <c r="H74" s="51" t="str">
        <f>IF(AND(F74&gt;=3.6,F74&lt;=4,G74&gt;=90,G74&lt;=100),"Xuất sắc",IF(AND(F74&gt;=3.2,F74&lt;=4,G74&gt;=80,G74&lt;=100),"Giỏi",IF(AND(F74&gt;=2.5,F74&lt;=10,G74&gt;=65,G74&lt;=100),"Khá","Không đạt học bổng")))</f>
        <v>Xuất sắc</v>
      </c>
      <c r="I74" s="59">
        <f>IF(H74="khá",100,IF(H74="giỏi",110,120))</f>
        <v>120</v>
      </c>
      <c r="J74" s="73">
        <f>465*15</f>
        <v>6975</v>
      </c>
      <c r="K74" s="73">
        <f>I74/100*J74</f>
        <v>8370</v>
      </c>
      <c r="L74" s="41"/>
    </row>
    <row r="75" spans="1:12" s="16" customFormat="1" ht="22.5" customHeight="1">
      <c r="A75" s="41">
        <v>39</v>
      </c>
      <c r="B75" s="84" t="s">
        <v>243</v>
      </c>
      <c r="C75" s="81" t="s">
        <v>244</v>
      </c>
      <c r="D75" s="84"/>
      <c r="E75" s="51"/>
      <c r="F75" s="57">
        <v>3.5</v>
      </c>
      <c r="G75" s="58">
        <v>80</v>
      </c>
      <c r="H75" s="51" t="str">
        <f>IF(AND(F75&gt;=3.6,F75&lt;=4,G75&gt;=90,G75&lt;=100),"Xuất sắc",IF(AND(F75&gt;=3.2,F75&lt;=4,G75&gt;=80,G75&lt;=100),"Giỏi",IF(AND(F75&gt;=2.5,F75&lt;=10,G75&gt;=65,G75&lt;=100),"Khá","Không đạt học bổng")))</f>
        <v>Giỏi</v>
      </c>
      <c r="I75" s="59">
        <f>IF(H75="khá",100,IF(H75="giỏi",110,120))</f>
        <v>110</v>
      </c>
      <c r="J75" s="73">
        <f>465*15</f>
        <v>6975</v>
      </c>
      <c r="K75" s="73">
        <f>I75/100*J75</f>
        <v>7672.500000000001</v>
      </c>
      <c r="L75" s="41"/>
    </row>
    <row r="76" spans="1:12" s="16" customFormat="1" ht="22.5" customHeight="1">
      <c r="A76" s="160" t="s">
        <v>19</v>
      </c>
      <c r="B76" s="160"/>
      <c r="C76" s="160"/>
      <c r="D76" s="160"/>
      <c r="E76" s="160"/>
      <c r="F76" s="160"/>
      <c r="G76" s="160"/>
      <c r="H76" s="160"/>
      <c r="I76" s="160"/>
      <c r="J76" s="71"/>
      <c r="K76" s="74">
        <f>SUM(K15,K25,K41,K59)</f>
        <v>286057.5</v>
      </c>
      <c r="L76" s="86"/>
    </row>
    <row r="77" spans="1:12" s="16" customFormat="1" ht="26.25" customHeight="1">
      <c r="A77" s="24"/>
      <c r="B77" s="161" t="s">
        <v>246</v>
      </c>
      <c r="C77" s="161"/>
      <c r="D77" s="161"/>
      <c r="E77" s="161"/>
      <c r="F77" s="161"/>
      <c r="G77" s="161"/>
      <c r="H77" s="161"/>
      <c r="I77" s="161"/>
      <c r="J77" s="161"/>
      <c r="K77" s="161"/>
      <c r="L77" s="25"/>
    </row>
    <row r="78" spans="1:12" s="16" customFormat="1" ht="20.25" customHeight="1">
      <c r="A78" s="138" t="s">
        <v>245</v>
      </c>
      <c r="B78" s="138"/>
      <c r="C78" s="138"/>
      <c r="D78" s="138"/>
      <c r="E78" s="138"/>
      <c r="F78" s="138"/>
      <c r="G78" s="138"/>
      <c r="H78" s="138"/>
      <c r="I78" s="138"/>
      <c r="J78" s="54"/>
      <c r="K78" s="121"/>
      <c r="L78" s="25"/>
    </row>
    <row r="79" spans="1:12" ht="27" customHeight="1">
      <c r="A79" s="151" t="s">
        <v>176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1:12" ht="10.5" customHeight="1" hidden="1">
      <c r="A80" s="6"/>
      <c r="B80" s="103"/>
      <c r="C80"/>
      <c r="D80" s="49"/>
      <c r="E80" s="49"/>
      <c r="F80" s="49"/>
      <c r="G80"/>
      <c r="H80" s="49"/>
      <c r="I80" s="49"/>
      <c r="J80" s="49"/>
      <c r="K80" s="49"/>
      <c r="L80" s="49"/>
    </row>
    <row r="81" spans="7:12" ht="15.75" customHeight="1">
      <c r="G81" s="133" t="s">
        <v>13</v>
      </c>
      <c r="H81" s="133"/>
      <c r="I81" s="133"/>
      <c r="J81" s="133"/>
      <c r="K81" s="133"/>
      <c r="L81" s="133"/>
    </row>
    <row r="82" spans="1:10" ht="16.5" customHeight="1">
      <c r="A82" s="156"/>
      <c r="B82" s="156"/>
      <c r="G82" s="133"/>
      <c r="H82" s="133"/>
      <c r="I82" s="133"/>
      <c r="J82" s="63"/>
    </row>
    <row r="83" spans="10:11" ht="19.5" customHeight="1">
      <c r="J83"/>
      <c r="K83" s="21"/>
    </row>
    <row r="84" spans="3:12" ht="19.5" customHeight="1">
      <c r="C84" s="27"/>
      <c r="J84" s="158"/>
      <c r="K84" s="159"/>
      <c r="L84" s="159"/>
    </row>
    <row r="85" spans="2:12" ht="18.75" customHeight="1">
      <c r="B85" s="103"/>
      <c r="C85"/>
      <c r="G85"/>
      <c r="J85" s="163"/>
      <c r="K85" s="163"/>
      <c r="L85" s="163"/>
    </row>
    <row r="86" spans="11:12" ht="14.25">
      <c r="K86" s="157"/>
      <c r="L86" s="157"/>
    </row>
    <row r="91" ht="12.75">
      <c r="E91" s="56"/>
    </row>
  </sheetData>
  <sheetProtection/>
  <mergeCells count="51">
    <mergeCell ref="B4:D4"/>
    <mergeCell ref="A6:E6"/>
    <mergeCell ref="G6:L6"/>
    <mergeCell ref="G4:L4"/>
    <mergeCell ref="G5:L5"/>
    <mergeCell ref="D13:D14"/>
    <mergeCell ref="K13:K14"/>
    <mergeCell ref="J13:J14"/>
    <mergeCell ref="G7:L7"/>
    <mergeCell ref="A8:L8"/>
    <mergeCell ref="A9:L9"/>
    <mergeCell ref="A13:A14"/>
    <mergeCell ref="B13:B14"/>
    <mergeCell ref="I13:I14"/>
    <mergeCell ref="F13:G13"/>
    <mergeCell ref="B29:I29"/>
    <mergeCell ref="B32:I32"/>
    <mergeCell ref="H13:H14"/>
    <mergeCell ref="C13:C14"/>
    <mergeCell ref="J85:L85"/>
    <mergeCell ref="B67:I67"/>
    <mergeCell ref="L13:L14"/>
    <mergeCell ref="E13:E14"/>
    <mergeCell ref="K86:L86"/>
    <mergeCell ref="J84:L84"/>
    <mergeCell ref="A76:I76"/>
    <mergeCell ref="B77:K77"/>
    <mergeCell ref="G82:I82"/>
    <mergeCell ref="B60:I60"/>
    <mergeCell ref="B70:I70"/>
    <mergeCell ref="B73:I73"/>
    <mergeCell ref="B38:I38"/>
    <mergeCell ref="B19:I19"/>
    <mergeCell ref="B16:I16"/>
    <mergeCell ref="B49:I49"/>
    <mergeCell ref="B52:I52"/>
    <mergeCell ref="B56:I56"/>
    <mergeCell ref="B46:I46"/>
    <mergeCell ref="B22:I22"/>
    <mergeCell ref="A25:J25"/>
    <mergeCell ref="B26:I26"/>
    <mergeCell ref="A59:J59"/>
    <mergeCell ref="A15:J15"/>
    <mergeCell ref="B35:I35"/>
    <mergeCell ref="A82:B82"/>
    <mergeCell ref="G81:L81"/>
    <mergeCell ref="A78:I78"/>
    <mergeCell ref="A79:L79"/>
    <mergeCell ref="B63:I63"/>
    <mergeCell ref="A41:J41"/>
    <mergeCell ref="B42:I42"/>
  </mergeCells>
  <printOptions/>
  <pageMargins left="0.35" right="0" top="0.25" bottom="0.51" header="0.34" footer="0.26181102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K36" sqref="K36"/>
    </sheetView>
  </sheetViews>
  <sheetFormatPr defaultColWidth="9.140625" defaultRowHeight="19.5" customHeight="1"/>
  <cols>
    <col min="1" max="1" width="6.28125" style="0" customWidth="1"/>
    <col min="2" max="2" width="59.7109375" style="0" customWidth="1"/>
    <col min="3" max="4" width="11.00390625" style="0" customWidth="1"/>
    <col min="5" max="5" width="10.8515625" style="0" customWidth="1"/>
    <col min="6" max="6" width="7.421875" style="0" customWidth="1"/>
    <col min="7" max="7" width="16.28125" style="36" customWidth="1"/>
    <col min="8" max="8" width="13.140625" style="0" customWidth="1"/>
  </cols>
  <sheetData>
    <row r="1" spans="1:9" ht="15.75" customHeight="1">
      <c r="A1" s="172" t="s">
        <v>24</v>
      </c>
      <c r="B1" s="172"/>
      <c r="C1" s="172"/>
      <c r="D1" s="132" t="s">
        <v>15</v>
      </c>
      <c r="E1" s="132"/>
      <c r="F1" s="132"/>
      <c r="G1" s="132"/>
      <c r="H1" s="132"/>
      <c r="I1" s="2"/>
    </row>
    <row r="2" spans="1:9" ht="15.75" customHeight="1">
      <c r="A2" s="132" t="s">
        <v>8</v>
      </c>
      <c r="B2" s="132"/>
      <c r="C2" s="132"/>
      <c r="D2" s="14"/>
      <c r="E2" s="15" t="s">
        <v>25</v>
      </c>
      <c r="F2" s="15"/>
      <c r="G2" s="33"/>
      <c r="H2" s="15"/>
      <c r="I2" s="2"/>
    </row>
    <row r="3" spans="1:9" ht="15.75" customHeight="1">
      <c r="A3" s="132" t="s">
        <v>7</v>
      </c>
      <c r="B3" s="132"/>
      <c r="C3" s="132"/>
      <c r="D3" s="132"/>
      <c r="E3" s="15"/>
      <c r="F3" s="15"/>
      <c r="G3" s="34"/>
      <c r="H3" s="16"/>
      <c r="I3" s="48"/>
    </row>
    <row r="4" spans="1:9" ht="18.75" customHeight="1">
      <c r="A4" s="3"/>
      <c r="B4" s="3"/>
      <c r="C4" s="3"/>
      <c r="D4" s="3"/>
      <c r="E4" s="135" t="s">
        <v>249</v>
      </c>
      <c r="F4" s="135"/>
      <c r="G4" s="135"/>
      <c r="H4" s="135"/>
      <c r="I4" s="4"/>
    </row>
    <row r="5" spans="1:9" ht="24" customHeight="1">
      <c r="A5" s="173" t="s">
        <v>28</v>
      </c>
      <c r="B5" s="173"/>
      <c r="C5" s="173"/>
      <c r="D5" s="173"/>
      <c r="E5" s="173"/>
      <c r="F5" s="173"/>
      <c r="G5" s="173"/>
      <c r="H5" s="173"/>
      <c r="I5" s="173"/>
    </row>
    <row r="6" spans="1:9" ht="19.5" customHeight="1">
      <c r="A6" s="165" t="s">
        <v>248</v>
      </c>
      <c r="B6" s="165"/>
      <c r="C6" s="165"/>
      <c r="D6" s="165"/>
      <c r="E6" s="165"/>
      <c r="F6" s="165"/>
      <c r="G6" s="165"/>
      <c r="H6" s="165"/>
      <c r="I6" s="5"/>
    </row>
    <row r="7" ht="9.75" customHeight="1">
      <c r="G7" s="35"/>
    </row>
    <row r="8" spans="1:9" ht="19.5" customHeight="1">
      <c r="A8" s="168" t="s">
        <v>29</v>
      </c>
      <c r="B8" s="168" t="s">
        <v>20</v>
      </c>
      <c r="C8" s="175" t="s">
        <v>12</v>
      </c>
      <c r="D8" s="176"/>
      <c r="E8" s="177"/>
      <c r="F8" s="168" t="s">
        <v>6</v>
      </c>
      <c r="G8" s="166" t="s">
        <v>14</v>
      </c>
      <c r="H8" s="181" t="s">
        <v>18</v>
      </c>
      <c r="I8" s="7"/>
    </row>
    <row r="9" spans="1:9" ht="19.5" customHeight="1">
      <c r="A9" s="169"/>
      <c r="B9" s="169"/>
      <c r="C9" s="8" t="s">
        <v>21</v>
      </c>
      <c r="D9" s="8" t="s">
        <v>22</v>
      </c>
      <c r="E9" s="8" t="s">
        <v>23</v>
      </c>
      <c r="F9" s="169"/>
      <c r="G9" s="167"/>
      <c r="H9" s="182"/>
      <c r="I9" s="9"/>
    </row>
    <row r="10" spans="1:9" ht="19.5" customHeight="1">
      <c r="A10" s="141" t="s">
        <v>41</v>
      </c>
      <c r="B10" s="142"/>
      <c r="C10" s="142"/>
      <c r="D10" s="142"/>
      <c r="E10" s="142"/>
      <c r="F10" s="142"/>
      <c r="G10" s="142"/>
      <c r="H10" s="143"/>
      <c r="I10" s="9"/>
    </row>
    <row r="11" spans="1:9" ht="21.75" customHeight="1">
      <c r="A11" s="141" t="s">
        <v>11</v>
      </c>
      <c r="B11" s="142"/>
      <c r="C11" s="142"/>
      <c r="D11" s="142"/>
      <c r="E11" s="142"/>
      <c r="F11" s="142"/>
      <c r="G11" s="142"/>
      <c r="H11" s="143"/>
      <c r="I11" s="10"/>
    </row>
    <row r="12" spans="1:9" ht="21.75" customHeight="1">
      <c r="A12" s="39">
        <v>1</v>
      </c>
      <c r="B12" s="53" t="s">
        <v>69</v>
      </c>
      <c r="C12" s="39">
        <v>1</v>
      </c>
      <c r="D12" s="39">
        <v>1</v>
      </c>
      <c r="E12" s="40">
        <v>0</v>
      </c>
      <c r="F12" s="39">
        <v>24</v>
      </c>
      <c r="G12" s="76">
        <f>ĐH!K16*1000</f>
        <v>10798500</v>
      </c>
      <c r="H12" s="39"/>
      <c r="I12" s="10"/>
    </row>
    <row r="13" spans="1:9" ht="21.75" customHeight="1">
      <c r="A13" s="39">
        <v>2</v>
      </c>
      <c r="B13" s="53" t="s">
        <v>70</v>
      </c>
      <c r="C13" s="39">
        <v>1</v>
      </c>
      <c r="D13" s="39">
        <v>1</v>
      </c>
      <c r="E13" s="40">
        <v>0</v>
      </c>
      <c r="F13" s="39">
        <v>20</v>
      </c>
      <c r="G13" s="76">
        <f>ĐH!K19*1000</f>
        <v>10798500</v>
      </c>
      <c r="H13" s="39"/>
      <c r="I13" s="10"/>
    </row>
    <row r="14" spans="1:9" ht="21.75" customHeight="1">
      <c r="A14" s="39">
        <v>3</v>
      </c>
      <c r="B14" s="53" t="s">
        <v>71</v>
      </c>
      <c r="C14" s="39">
        <v>2</v>
      </c>
      <c r="D14" s="39">
        <v>0</v>
      </c>
      <c r="E14" s="40">
        <v>0</v>
      </c>
      <c r="F14" s="39">
        <v>23</v>
      </c>
      <c r="G14" s="76">
        <f>ĐH!K22*1000</f>
        <v>11268000</v>
      </c>
      <c r="H14" s="39"/>
      <c r="I14" s="10"/>
    </row>
    <row r="15" spans="1:9" ht="21.75" customHeight="1">
      <c r="A15" s="170" t="s">
        <v>50</v>
      </c>
      <c r="B15" s="171"/>
      <c r="C15" s="77">
        <f>SUM(K16,C14,C13,C12)</f>
        <v>4</v>
      </c>
      <c r="D15" s="77">
        <v>2</v>
      </c>
      <c r="E15" s="77">
        <f>SUM(M16,E14,E13,E12)</f>
        <v>0</v>
      </c>
      <c r="F15" s="77">
        <f>SUM(F12,F13,F14,)</f>
        <v>67</v>
      </c>
      <c r="G15" s="78">
        <f>SUM(G12,G13,G14)</f>
        <v>32865000</v>
      </c>
      <c r="H15" s="39"/>
      <c r="I15" s="10"/>
    </row>
    <row r="16" spans="1:9" ht="21.75" customHeight="1">
      <c r="A16" s="141" t="s">
        <v>58</v>
      </c>
      <c r="B16" s="142"/>
      <c r="C16" s="142"/>
      <c r="D16" s="142"/>
      <c r="E16" s="142"/>
      <c r="F16" s="142"/>
      <c r="G16" s="142"/>
      <c r="H16" s="143"/>
      <c r="I16" s="10"/>
    </row>
    <row r="17" spans="1:9" ht="21.75" customHeight="1">
      <c r="A17" s="141" t="s">
        <v>152</v>
      </c>
      <c r="B17" s="142"/>
      <c r="C17" s="142"/>
      <c r="D17" s="142"/>
      <c r="E17" s="142"/>
      <c r="F17" s="142"/>
      <c r="G17" s="142"/>
      <c r="H17" s="143"/>
      <c r="I17" s="10"/>
    </row>
    <row r="18" spans="1:9" ht="21.75" customHeight="1">
      <c r="A18" s="39">
        <v>4</v>
      </c>
      <c r="B18" s="53" t="s">
        <v>159</v>
      </c>
      <c r="C18" s="39">
        <v>0</v>
      </c>
      <c r="D18" s="39">
        <v>0</v>
      </c>
      <c r="E18" s="40">
        <v>1</v>
      </c>
      <c r="F18" s="51">
        <v>2</v>
      </c>
      <c r="G18" s="76">
        <f>CĐ!K13*1000</f>
        <v>876000</v>
      </c>
      <c r="H18" s="39"/>
      <c r="I18" s="10"/>
    </row>
    <row r="19" spans="1:9" ht="21.75" customHeight="1">
      <c r="A19" s="141" t="s">
        <v>11</v>
      </c>
      <c r="B19" s="142"/>
      <c r="C19" s="142"/>
      <c r="D19" s="142"/>
      <c r="E19" s="142"/>
      <c r="F19" s="142"/>
      <c r="G19" s="142"/>
      <c r="H19" s="143"/>
      <c r="I19" s="10"/>
    </row>
    <row r="20" spans="1:9" ht="21.75" customHeight="1">
      <c r="A20" s="39">
        <v>5</v>
      </c>
      <c r="B20" s="53" t="s">
        <v>64</v>
      </c>
      <c r="C20" s="39">
        <v>1</v>
      </c>
      <c r="D20" s="39">
        <v>1</v>
      </c>
      <c r="E20" s="40">
        <v>0</v>
      </c>
      <c r="F20" s="51">
        <v>24</v>
      </c>
      <c r="G20" s="76">
        <f>ĐH!K26*1000</f>
        <v>16042500</v>
      </c>
      <c r="H20" s="39"/>
      <c r="I20" s="10"/>
    </row>
    <row r="21" spans="1:9" ht="21.75" customHeight="1">
      <c r="A21" s="39">
        <v>6</v>
      </c>
      <c r="B21" s="53" t="s">
        <v>65</v>
      </c>
      <c r="C21" s="39">
        <v>0</v>
      </c>
      <c r="D21" s="39">
        <v>1</v>
      </c>
      <c r="E21" s="87">
        <v>1</v>
      </c>
      <c r="F21" s="41">
        <v>25</v>
      </c>
      <c r="G21" s="76">
        <f>ĐH!K29*1000</f>
        <v>14647500</v>
      </c>
      <c r="H21" s="39"/>
      <c r="I21" s="10"/>
    </row>
    <row r="22" spans="1:9" ht="21.75" customHeight="1">
      <c r="A22" s="39">
        <v>7</v>
      </c>
      <c r="B22" s="53" t="s">
        <v>66</v>
      </c>
      <c r="C22" s="39">
        <v>2</v>
      </c>
      <c r="D22" s="39">
        <v>0</v>
      </c>
      <c r="E22" s="40">
        <v>0</v>
      </c>
      <c r="F22" s="39">
        <v>28</v>
      </c>
      <c r="G22" s="76">
        <f>ĐH!K32*1000</f>
        <v>16740000</v>
      </c>
      <c r="H22" s="39"/>
      <c r="I22" s="10"/>
    </row>
    <row r="23" spans="1:9" ht="21.75" customHeight="1">
      <c r="A23" s="39">
        <v>8</v>
      </c>
      <c r="B23" s="53" t="s">
        <v>67</v>
      </c>
      <c r="C23" s="39">
        <v>2</v>
      </c>
      <c r="D23" s="39">
        <v>0</v>
      </c>
      <c r="E23" s="40">
        <v>0</v>
      </c>
      <c r="F23" s="39">
        <v>29</v>
      </c>
      <c r="G23" s="76">
        <f>ĐH!K35*1000</f>
        <v>16740000</v>
      </c>
      <c r="H23" s="39"/>
      <c r="I23" s="10"/>
    </row>
    <row r="24" spans="1:9" ht="21.75" customHeight="1">
      <c r="A24" s="39">
        <v>9</v>
      </c>
      <c r="B24" s="53" t="s">
        <v>68</v>
      </c>
      <c r="C24" s="39">
        <v>0</v>
      </c>
      <c r="D24" s="39">
        <v>1</v>
      </c>
      <c r="E24" s="40">
        <v>1</v>
      </c>
      <c r="F24" s="39">
        <v>22</v>
      </c>
      <c r="G24" s="76">
        <f>ĐH!K38*1000</f>
        <v>14647500</v>
      </c>
      <c r="H24" s="39"/>
      <c r="I24" s="10"/>
    </row>
    <row r="25" spans="1:9" ht="21.75" customHeight="1">
      <c r="A25" s="170" t="s">
        <v>88</v>
      </c>
      <c r="B25" s="171"/>
      <c r="C25" s="77">
        <f>SUM(C18,C20,C21,C22,C23,C24)</f>
        <v>5</v>
      </c>
      <c r="D25" s="77">
        <f>SUM(D18,D20,D21,D22,D23,D24)</f>
        <v>3</v>
      </c>
      <c r="E25" s="77">
        <f>SUM(E18,E20,E21,E22,E23,E24)</f>
        <v>3</v>
      </c>
      <c r="F25" s="77">
        <f>SUM(F18,F20,F21,F22,F23,F24)</f>
        <v>130</v>
      </c>
      <c r="G25" s="78">
        <f>SUM(G20,G21,G22,G23,G24,G18)</f>
        <v>79693500</v>
      </c>
      <c r="H25" s="39"/>
      <c r="I25" s="10"/>
    </row>
    <row r="26" spans="1:9" ht="21.75" customHeight="1">
      <c r="A26" s="141" t="s">
        <v>97</v>
      </c>
      <c r="B26" s="142"/>
      <c r="C26" s="142"/>
      <c r="D26" s="142"/>
      <c r="E26" s="142"/>
      <c r="F26" s="142"/>
      <c r="G26" s="142"/>
      <c r="H26" s="143"/>
      <c r="I26" s="10"/>
    </row>
    <row r="27" spans="1:9" ht="21.75" customHeight="1">
      <c r="A27" s="141" t="s">
        <v>11</v>
      </c>
      <c r="B27" s="142"/>
      <c r="C27" s="142"/>
      <c r="D27" s="142"/>
      <c r="E27" s="142"/>
      <c r="F27" s="142"/>
      <c r="G27" s="142"/>
      <c r="H27" s="143"/>
      <c r="I27" s="10"/>
    </row>
    <row r="28" spans="1:9" ht="21.75" customHeight="1">
      <c r="A28" s="39">
        <v>10</v>
      </c>
      <c r="B28" s="53" t="s">
        <v>110</v>
      </c>
      <c r="C28" s="39">
        <v>0</v>
      </c>
      <c r="D28" s="39">
        <v>3</v>
      </c>
      <c r="E28" s="40">
        <v>0</v>
      </c>
      <c r="F28" s="51">
        <v>32</v>
      </c>
      <c r="G28" s="76">
        <f>ĐH!K42*1000</f>
        <v>23017500.000000004</v>
      </c>
      <c r="H28" s="39"/>
      <c r="I28" s="10"/>
    </row>
    <row r="29" spans="1:9" ht="21.75" customHeight="1">
      <c r="A29" s="39">
        <v>11</v>
      </c>
      <c r="B29" s="53" t="s">
        <v>111</v>
      </c>
      <c r="C29" s="39">
        <v>1</v>
      </c>
      <c r="D29" s="39">
        <v>1</v>
      </c>
      <c r="E29" s="87">
        <v>0</v>
      </c>
      <c r="F29" s="41">
        <v>27</v>
      </c>
      <c r="G29" s="79">
        <f>ĐH!K46*1000</f>
        <v>16042500</v>
      </c>
      <c r="H29" s="39"/>
      <c r="I29" s="10"/>
    </row>
    <row r="30" spans="1:9" ht="21.75" customHeight="1">
      <c r="A30" s="39">
        <v>12</v>
      </c>
      <c r="B30" s="53" t="s">
        <v>112</v>
      </c>
      <c r="C30" s="39">
        <v>1</v>
      </c>
      <c r="D30" s="39">
        <v>1</v>
      </c>
      <c r="E30" s="40">
        <v>0</v>
      </c>
      <c r="F30" s="39">
        <v>30</v>
      </c>
      <c r="G30" s="79">
        <f>ĐH!K49*1000</f>
        <v>16042500</v>
      </c>
      <c r="H30" s="39"/>
      <c r="I30" s="10"/>
    </row>
    <row r="31" spans="1:9" ht="21.75" customHeight="1">
      <c r="A31" s="39">
        <v>13</v>
      </c>
      <c r="B31" s="53" t="s">
        <v>113</v>
      </c>
      <c r="C31" s="39">
        <v>1</v>
      </c>
      <c r="D31" s="39">
        <v>2</v>
      </c>
      <c r="E31" s="40">
        <v>0</v>
      </c>
      <c r="F31" s="39">
        <v>32</v>
      </c>
      <c r="G31" s="79">
        <f>ĐH!K52*1000</f>
        <v>23715000</v>
      </c>
      <c r="H31" s="39"/>
      <c r="I31" s="10"/>
    </row>
    <row r="32" spans="1:9" ht="21.75" customHeight="1">
      <c r="A32" s="39">
        <v>14</v>
      </c>
      <c r="B32" s="53" t="s">
        <v>114</v>
      </c>
      <c r="C32" s="39">
        <v>0</v>
      </c>
      <c r="D32" s="39">
        <v>2</v>
      </c>
      <c r="E32" s="40">
        <v>0</v>
      </c>
      <c r="F32" s="39">
        <v>25</v>
      </c>
      <c r="G32" s="79">
        <f>ĐH!K56*1000</f>
        <v>15345000.000000002</v>
      </c>
      <c r="H32" s="39"/>
      <c r="I32" s="10"/>
    </row>
    <row r="33" spans="1:9" ht="21.75" customHeight="1">
      <c r="A33" s="170" t="s">
        <v>115</v>
      </c>
      <c r="B33" s="171"/>
      <c r="C33" s="77">
        <f>SUM(C28,C29,C30,C31,C32)</f>
        <v>3</v>
      </c>
      <c r="D33" s="77">
        <f>SUM(D28,D29,D30,D31,D32)</f>
        <v>9</v>
      </c>
      <c r="E33" s="77">
        <f>SUM(E28,E29,E30,E31,E32)</f>
        <v>0</v>
      </c>
      <c r="F33" s="77">
        <f>SUM(F28,F29,F30,F31,F32)</f>
        <v>146</v>
      </c>
      <c r="G33" s="78">
        <f>SUM(G28,G29,G30,G31,G32)</f>
        <v>94162500</v>
      </c>
      <c r="H33" s="39"/>
      <c r="I33" s="10"/>
    </row>
    <row r="34" spans="1:9" ht="21.75" customHeight="1">
      <c r="A34" s="141" t="s">
        <v>179</v>
      </c>
      <c r="B34" s="142"/>
      <c r="C34" s="142"/>
      <c r="D34" s="142"/>
      <c r="E34" s="142"/>
      <c r="F34" s="142"/>
      <c r="G34" s="142"/>
      <c r="H34" s="143"/>
      <c r="I34" s="10"/>
    </row>
    <row r="35" spans="1:9" ht="21.75" customHeight="1">
      <c r="A35" s="141" t="s">
        <v>11</v>
      </c>
      <c r="B35" s="142"/>
      <c r="C35" s="142"/>
      <c r="D35" s="142"/>
      <c r="E35" s="142"/>
      <c r="F35" s="142"/>
      <c r="G35" s="142"/>
      <c r="H35" s="143"/>
      <c r="I35" s="10"/>
    </row>
    <row r="36" spans="1:9" ht="21.75" customHeight="1">
      <c r="A36" s="39">
        <v>15</v>
      </c>
      <c r="B36" s="53" t="s">
        <v>187</v>
      </c>
      <c r="C36" s="39">
        <v>0</v>
      </c>
      <c r="D36" s="39">
        <v>0</v>
      </c>
      <c r="E36" s="40">
        <v>2</v>
      </c>
      <c r="F36" s="51">
        <v>26</v>
      </c>
      <c r="G36" s="76">
        <f>ĐH!K60*1000</f>
        <v>13950000</v>
      </c>
      <c r="H36" s="39"/>
      <c r="I36" s="10"/>
    </row>
    <row r="37" spans="1:9" ht="21.75" customHeight="1">
      <c r="A37" s="39">
        <v>16</v>
      </c>
      <c r="B37" s="53" t="s">
        <v>188</v>
      </c>
      <c r="C37" s="39">
        <v>0</v>
      </c>
      <c r="D37" s="39">
        <v>0</v>
      </c>
      <c r="E37" s="87">
        <v>3</v>
      </c>
      <c r="F37" s="41">
        <v>32</v>
      </c>
      <c r="G37" s="79">
        <f>ĐH!K63*1000</f>
        <v>20925000</v>
      </c>
      <c r="H37" s="39"/>
      <c r="I37" s="10"/>
    </row>
    <row r="38" spans="1:9" ht="21.75" customHeight="1">
      <c r="A38" s="39">
        <v>17</v>
      </c>
      <c r="B38" s="53" t="s">
        <v>189</v>
      </c>
      <c r="C38" s="39">
        <v>0</v>
      </c>
      <c r="D38" s="39">
        <v>1</v>
      </c>
      <c r="E38" s="40">
        <v>1</v>
      </c>
      <c r="F38" s="39">
        <v>30</v>
      </c>
      <c r="G38" s="79">
        <f>ĐH!K67*1000</f>
        <v>14647500</v>
      </c>
      <c r="H38" s="39"/>
      <c r="I38" s="10"/>
    </row>
    <row r="39" spans="1:9" ht="21.75" customHeight="1">
      <c r="A39" s="39">
        <v>18</v>
      </c>
      <c r="B39" s="53" t="s">
        <v>190</v>
      </c>
      <c r="C39" s="39">
        <v>0</v>
      </c>
      <c r="D39" s="39">
        <v>1</v>
      </c>
      <c r="E39" s="40">
        <v>1</v>
      </c>
      <c r="F39" s="39">
        <v>29</v>
      </c>
      <c r="G39" s="79">
        <f>ĐH!K70*1000</f>
        <v>14647500</v>
      </c>
      <c r="H39" s="39"/>
      <c r="I39" s="10"/>
    </row>
    <row r="40" spans="1:9" ht="21.75" customHeight="1">
      <c r="A40" s="39">
        <v>19</v>
      </c>
      <c r="B40" s="53" t="s">
        <v>191</v>
      </c>
      <c r="C40" s="39">
        <v>1</v>
      </c>
      <c r="D40" s="39">
        <v>1</v>
      </c>
      <c r="E40" s="40">
        <v>0</v>
      </c>
      <c r="F40" s="39">
        <v>26</v>
      </c>
      <c r="G40" s="79">
        <f>ĐH!K73*1000</f>
        <v>16042500</v>
      </c>
      <c r="H40" s="39"/>
      <c r="I40" s="10"/>
    </row>
    <row r="41" spans="1:9" ht="21.75" customHeight="1">
      <c r="A41" s="170" t="s">
        <v>192</v>
      </c>
      <c r="B41" s="171"/>
      <c r="C41" s="77">
        <f>SUM(C36,C37,C38,C39,C40)</f>
        <v>1</v>
      </c>
      <c r="D41" s="77">
        <f>SUM(D36,D37,D38,D39,D40)</f>
        <v>3</v>
      </c>
      <c r="E41" s="77">
        <f>SUM(E36,E37,E38,E39,E40)</f>
        <v>7</v>
      </c>
      <c r="F41" s="77">
        <f>SUM(F36,F37,F38,F39,F40)</f>
        <v>143</v>
      </c>
      <c r="G41" s="78">
        <f>SUM(G36,G37,G38,G39,G40)</f>
        <v>80212500</v>
      </c>
      <c r="H41" s="39"/>
      <c r="I41" s="10"/>
    </row>
    <row r="42" spans="1:9" s="47" customFormat="1" ht="21.75" customHeight="1">
      <c r="A42" s="179" t="s">
        <v>19</v>
      </c>
      <c r="B42" s="180"/>
      <c r="C42" s="61">
        <f>SUM(C41,C33,C25,C15)</f>
        <v>13</v>
      </c>
      <c r="D42" s="61">
        <f>SUM(D41,D33,D25,D15)</f>
        <v>17</v>
      </c>
      <c r="E42" s="61">
        <f>SUM(E41,E33,E25,E15)</f>
        <v>10</v>
      </c>
      <c r="F42" s="61">
        <f>SUM(F41,F33,F25,F15)</f>
        <v>486</v>
      </c>
      <c r="G42" s="61">
        <f>SUM(G41,G33,G25,G15)</f>
        <v>286933500</v>
      </c>
      <c r="H42" s="62"/>
      <c r="I42" s="46"/>
    </row>
    <row r="43" spans="1:9" ht="26.25" customHeight="1">
      <c r="A43" s="183" t="s">
        <v>250</v>
      </c>
      <c r="B43" s="183"/>
      <c r="C43" s="183"/>
      <c r="D43" s="183"/>
      <c r="E43" s="183"/>
      <c r="F43" s="183"/>
      <c r="G43" s="183"/>
      <c r="H43" s="183"/>
      <c r="I43" s="11"/>
    </row>
    <row r="44" spans="1:8" s="13" customFormat="1" ht="24.75" customHeight="1">
      <c r="A44" s="178" t="s">
        <v>40</v>
      </c>
      <c r="B44" s="178"/>
      <c r="C44" s="178"/>
      <c r="D44" s="178"/>
      <c r="E44" s="178"/>
      <c r="F44" s="178"/>
      <c r="G44" s="178"/>
      <c r="H44" s="178"/>
    </row>
    <row r="45" spans="2:7" ht="15.75" customHeight="1">
      <c r="B45" s="132"/>
      <c r="C45" s="132"/>
      <c r="G45" s="35"/>
    </row>
    <row r="46" spans="2:7" ht="19.5" customHeight="1">
      <c r="B46" s="132"/>
      <c r="C46" s="132"/>
      <c r="D46" s="156"/>
      <c r="E46" s="156"/>
      <c r="G46" s="35"/>
    </row>
    <row r="47" spans="2:7" ht="19.5" customHeight="1">
      <c r="B47" s="12"/>
      <c r="G47" s="35"/>
    </row>
    <row r="48" spans="2:11" ht="19.5" customHeight="1">
      <c r="B48" s="12"/>
      <c r="E48" s="174"/>
      <c r="F48" s="174"/>
      <c r="G48" s="174"/>
      <c r="H48" s="174"/>
      <c r="K48" s="75" t="s">
        <v>89</v>
      </c>
    </row>
    <row r="51" spans="3:7" ht="19.5" customHeight="1">
      <c r="C51" s="26"/>
      <c r="D51" s="26"/>
      <c r="E51" s="38"/>
      <c r="F51" s="38"/>
      <c r="G51" s="26"/>
    </row>
  </sheetData>
  <sheetProtection/>
  <mergeCells count="33">
    <mergeCell ref="A43:H43"/>
    <mergeCell ref="A19:H19"/>
    <mergeCell ref="D46:E46"/>
    <mergeCell ref="B45:C45"/>
    <mergeCell ref="A15:B15"/>
    <mergeCell ref="A16:H16"/>
    <mergeCell ref="A17:H17"/>
    <mergeCell ref="A26:H26"/>
    <mergeCell ref="A27:H27"/>
    <mergeCell ref="A33:B33"/>
    <mergeCell ref="E48:H48"/>
    <mergeCell ref="B46:C46"/>
    <mergeCell ref="A41:B41"/>
    <mergeCell ref="C8:E8"/>
    <mergeCell ref="A44:H44"/>
    <mergeCell ref="A42:B42"/>
    <mergeCell ref="H8:H9"/>
    <mergeCell ref="A34:H34"/>
    <mergeCell ref="F8:F9"/>
    <mergeCell ref="A8:A9"/>
    <mergeCell ref="A1:C1"/>
    <mergeCell ref="D1:H1"/>
    <mergeCell ref="A2:C2"/>
    <mergeCell ref="A3:D3"/>
    <mergeCell ref="E4:H4"/>
    <mergeCell ref="A5:I5"/>
    <mergeCell ref="A10:H10"/>
    <mergeCell ref="A6:H6"/>
    <mergeCell ref="G8:G9"/>
    <mergeCell ref="B8:B9"/>
    <mergeCell ref="A35:H35"/>
    <mergeCell ref="A25:B25"/>
    <mergeCell ref="A11:H11"/>
  </mergeCells>
  <printOptions/>
  <pageMargins left="0.69" right="0.21" top="0.5" bottom="0.4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htkngan</dc:creator>
  <cp:keywords/>
  <dc:description/>
  <cp:lastModifiedBy>Frir</cp:lastModifiedBy>
  <cp:lastPrinted>2020-08-05T07:44:17Z</cp:lastPrinted>
  <dcterms:created xsi:type="dcterms:W3CDTF">2008-12-08T08:32:50Z</dcterms:created>
  <dcterms:modified xsi:type="dcterms:W3CDTF">2020-08-11T02:23:51Z</dcterms:modified>
  <cp:category/>
  <cp:version/>
  <cp:contentType/>
  <cp:contentStatus/>
</cp:coreProperties>
</file>